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3B4D6E6D-C8DF-40E2-B559-7E4E2ADABD0F}" xr6:coauthVersionLast="47" xr6:coauthVersionMax="47" xr10:uidLastSave="{00000000-0000-0000-0000-000000000000}"/>
  <bookViews>
    <workbookView xWindow="-120" yWindow="-16320" windowWidth="29040" windowHeight="15840" xr2:uid="{EC1D11DC-C938-49CA-9C8D-FB9086C0EC01}"/>
  </bookViews>
  <sheets>
    <sheet name="Samenvatting" sheetId="4" r:id="rId1"/>
    <sheet name="Kostenstructuur" sheetId="1" r:id="rId2"/>
    <sheet name="Verdienmode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2" l="1"/>
  <c r="H65" i="2"/>
  <c r="H63" i="2"/>
  <c r="C60" i="2"/>
  <c r="H64" i="2" s="1"/>
  <c r="O48" i="2"/>
  <c r="G45" i="2"/>
  <c r="E45" i="2"/>
  <c r="C45" i="2"/>
  <c r="K35" i="2"/>
  <c r="B35" i="2"/>
  <c r="J35" i="2" s="1"/>
  <c r="K34" i="2"/>
  <c r="B34" i="2"/>
  <c r="J34" i="2" s="1"/>
  <c r="K33" i="2"/>
  <c r="B33" i="2"/>
  <c r="J33" i="2" s="1"/>
  <c r="K32" i="2"/>
  <c r="B32" i="2"/>
  <c r="J32" i="2" s="1"/>
  <c r="B31" i="2"/>
  <c r="J31" i="2" s="1"/>
  <c r="G24" i="2"/>
  <c r="B23" i="2"/>
  <c r="B22" i="2"/>
  <c r="B21" i="2"/>
  <c r="B20" i="2"/>
  <c r="B19" i="2"/>
  <c r="C9" i="2"/>
  <c r="C67" i="1"/>
  <c r="G66" i="1"/>
  <c r="G65" i="1"/>
  <c r="G64" i="1"/>
  <c r="G63" i="1"/>
  <c r="G67" i="1" s="1"/>
  <c r="G62" i="1"/>
  <c r="C57" i="1"/>
  <c r="G56" i="1"/>
  <c r="G55" i="1"/>
  <c r="G54" i="1"/>
  <c r="G53" i="1"/>
  <c r="G52" i="1"/>
  <c r="G57" i="1" s="1"/>
  <c r="C47" i="1"/>
  <c r="G46" i="1"/>
  <c r="G45" i="1"/>
  <c r="G44" i="1"/>
  <c r="G43" i="1"/>
  <c r="G42" i="1"/>
  <c r="G47" i="1" s="1"/>
  <c r="C37" i="1"/>
  <c r="G36" i="1"/>
  <c r="G35" i="1"/>
  <c r="G34" i="1"/>
  <c r="G37" i="1" s="1"/>
  <c r="G33" i="1"/>
  <c r="G32" i="1"/>
  <c r="C26" i="1"/>
  <c r="G25" i="1"/>
  <c r="G24" i="1"/>
  <c r="G23" i="1"/>
  <c r="G22" i="1"/>
  <c r="G26" i="1" s="1"/>
  <c r="G21" i="1"/>
  <c r="E14" i="1"/>
  <c r="C35" i="2" s="1"/>
  <c r="C14" i="1"/>
  <c r="C36" i="4" s="1"/>
  <c r="E13" i="1"/>
  <c r="C34" i="2" s="1"/>
  <c r="C13" i="1"/>
  <c r="C35" i="4" s="1"/>
  <c r="E12" i="1"/>
  <c r="G12" i="1" s="1"/>
  <c r="C12" i="1"/>
  <c r="E11" i="1"/>
  <c r="C32" i="2" s="1"/>
  <c r="C11" i="1"/>
  <c r="C33" i="4" s="1"/>
  <c r="E10" i="1"/>
  <c r="E15" i="1" s="1"/>
  <c r="C10" i="1"/>
  <c r="C32" i="4" s="1"/>
  <c r="C37" i="4" s="1"/>
  <c r="E36" i="4"/>
  <c r="B36" i="4"/>
  <c r="E35" i="4"/>
  <c r="B35" i="4"/>
  <c r="C34" i="4"/>
  <c r="B34" i="4"/>
  <c r="E33" i="4"/>
  <c r="B33" i="4"/>
  <c r="E32" i="4"/>
  <c r="B32" i="4"/>
  <c r="J31" i="4"/>
  <c r="G24" i="4"/>
  <c r="C23" i="4"/>
  <c r="B23" i="4"/>
  <c r="C22" i="4"/>
  <c r="B22" i="4"/>
  <c r="C21" i="4"/>
  <c r="B21" i="4"/>
  <c r="C20" i="4"/>
  <c r="B20" i="4"/>
  <c r="C19" i="4"/>
  <c r="B19" i="4"/>
  <c r="C16" i="4"/>
  <c r="C9" i="4"/>
  <c r="G11" i="1" l="1"/>
  <c r="G13" i="1"/>
  <c r="H67" i="2"/>
  <c r="G34" i="4"/>
  <c r="E33" i="2"/>
  <c r="E37" i="4"/>
  <c r="C15" i="1"/>
  <c r="G10" i="1"/>
  <c r="G14" i="1"/>
  <c r="C31" i="2"/>
  <c r="C33" i="2"/>
  <c r="E34" i="4"/>
  <c r="H11" i="2" l="1"/>
  <c r="H11" i="4" s="1"/>
  <c r="H9" i="2"/>
  <c r="H9" i="4" s="1"/>
  <c r="H12" i="2"/>
  <c r="H12" i="4" s="1"/>
  <c r="H10" i="2"/>
  <c r="H10" i="4" s="1"/>
  <c r="G35" i="4"/>
  <c r="E34" i="2"/>
  <c r="C36" i="2"/>
  <c r="K31" i="2"/>
  <c r="K36" i="2" s="1"/>
  <c r="N28" i="2" s="1"/>
  <c r="G36" i="4"/>
  <c r="E35" i="2"/>
  <c r="M33" i="2"/>
  <c r="G33" i="2"/>
  <c r="H33" i="2" s="1"/>
  <c r="E21" i="2"/>
  <c r="E21" i="4" s="1"/>
  <c r="G33" i="4"/>
  <c r="E32" i="2"/>
  <c r="G32" i="4"/>
  <c r="G37" i="4" s="1"/>
  <c r="G15" i="1"/>
  <c r="E31" i="2"/>
  <c r="G46" i="2" l="1"/>
  <c r="K51" i="2"/>
  <c r="C46" i="2"/>
  <c r="E46" i="2"/>
  <c r="C10" i="2"/>
  <c r="C10" i="4" s="1"/>
  <c r="M32" i="2"/>
  <c r="O32" i="2" s="1"/>
  <c r="Q32" i="2" s="1"/>
  <c r="G32" i="2"/>
  <c r="H32" i="2" s="1"/>
  <c r="E20" i="2"/>
  <c r="E20" i="4" s="1"/>
  <c r="O33" i="2"/>
  <c r="Q33" i="2" s="1"/>
  <c r="E47" i="2"/>
  <c r="G47" i="2"/>
  <c r="C47" i="2"/>
  <c r="C51" i="2" s="1"/>
  <c r="E36" i="2"/>
  <c r="M31" i="2"/>
  <c r="G31" i="2"/>
  <c r="E19" i="2"/>
  <c r="M35" i="2"/>
  <c r="O35" i="2" s="1"/>
  <c r="Q35" i="2" s="1"/>
  <c r="G35" i="2"/>
  <c r="H35" i="2" s="1"/>
  <c r="E23" i="2"/>
  <c r="E23" i="4" s="1"/>
  <c r="E22" i="2"/>
  <c r="E22" i="4" s="1"/>
  <c r="M34" i="2"/>
  <c r="O34" i="2" s="1"/>
  <c r="Q34" i="2" s="1"/>
  <c r="G34" i="2"/>
  <c r="H34" i="2" s="1"/>
  <c r="E11" i="2" l="1"/>
  <c r="C11" i="2"/>
  <c r="C11" i="4" s="1"/>
  <c r="E19" i="4"/>
  <c r="E24" i="4" s="1"/>
  <c r="E24" i="2"/>
  <c r="G36" i="2"/>
  <c r="E9" i="2" s="1"/>
  <c r="H31" i="2"/>
  <c r="H36" i="2" s="1"/>
  <c r="M36" i="2"/>
  <c r="O31" i="2"/>
  <c r="E12" i="2"/>
  <c r="C12" i="2"/>
  <c r="C12" i="4" s="1"/>
  <c r="Q31" i="2" l="1"/>
  <c r="Q36" i="2" s="1"/>
  <c r="O36" i="2"/>
  <c r="E10" i="2" s="1"/>
  <c r="E12" i="4"/>
  <c r="G12" i="2"/>
  <c r="J12" i="2"/>
  <c r="K12" i="2" s="1"/>
  <c r="E9" i="4"/>
  <c r="J9" i="2"/>
  <c r="K9" i="2" s="1"/>
  <c r="G16" i="2" s="1"/>
  <c r="G9" i="2"/>
  <c r="E11" i="4"/>
  <c r="J11" i="2"/>
  <c r="K11" i="2" s="1"/>
  <c r="G11" i="2"/>
  <c r="G12" i="4" l="1"/>
  <c r="J12" i="4"/>
  <c r="K12" i="4" s="1"/>
  <c r="H23" i="2"/>
  <c r="H19" i="2"/>
  <c r="H24" i="2" s="1"/>
  <c r="H21" i="2"/>
  <c r="H22" i="2"/>
  <c r="H20" i="2"/>
  <c r="E10" i="4"/>
  <c r="G10" i="2"/>
  <c r="J10" i="2"/>
  <c r="K10" i="2" s="1"/>
  <c r="J9" i="4"/>
  <c r="K9" i="4" s="1"/>
  <c r="G16" i="4" s="1"/>
  <c r="G9" i="4"/>
  <c r="J11" i="4"/>
  <c r="K11" i="4" s="1"/>
  <c r="G11" i="4"/>
  <c r="G10" i="4" l="1"/>
  <c r="J10" i="4"/>
  <c r="K10" i="4" s="1"/>
  <c r="H23" i="4"/>
  <c r="H22" i="4"/>
  <c r="H21" i="4"/>
  <c r="H20" i="4"/>
  <c r="H19" i="4"/>
  <c r="H24" i="4" l="1"/>
</calcChain>
</file>

<file path=xl/sharedStrings.xml><?xml version="1.0" encoding="utf-8"?>
<sst xmlns="http://schemas.openxmlformats.org/spreadsheetml/2006/main" count="202" uniqueCount="96">
  <si>
    <t>KOSTENSTRUCTUUR</t>
  </si>
  <si>
    <t>Verantwoordelijke</t>
  </si>
  <si>
    <t>…</t>
  </si>
  <si>
    <t>Prijspunt</t>
  </si>
  <si>
    <t>Toegevoegde waarde</t>
  </si>
  <si>
    <t>Rendabel?</t>
  </si>
  <si>
    <t>Overzicht</t>
  </si>
  <si>
    <t>Waardeketen:</t>
  </si>
  <si>
    <t>[Partij 1]</t>
  </si>
  <si>
    <t>[Partij 2]</t>
  </si>
  <si>
    <t>[Partij 3]</t>
  </si>
  <si>
    <t>[Partij 4]</t>
  </si>
  <si>
    <t>Totale kost per unit</t>
  </si>
  <si>
    <t>Totale kost</t>
  </si>
  <si>
    <t>TOTAAL</t>
  </si>
  <si>
    <t>Verdeling kosten</t>
  </si>
  <si>
    <t>Methode:</t>
  </si>
  <si>
    <t>Kost per unit</t>
  </si>
  <si>
    <t>[Activiteit 1]</t>
  </si>
  <si>
    <t>[Sub actie 1]</t>
  </si>
  <si>
    <t>[Sub actie 2]</t>
  </si>
  <si>
    <t>[Sub actie 3]</t>
  </si>
  <si>
    <t>[Sub actie 4]</t>
  </si>
  <si>
    <t># Vereist / klant</t>
  </si>
  <si>
    <t>[Activiteit 2]</t>
  </si>
  <si>
    <t>[Activiteit 3]</t>
  </si>
  <si>
    <t>[Activiteit 4]</t>
  </si>
  <si>
    <t>PRIJSBEPALING &amp; MARGE VERDELING</t>
  </si>
  <si>
    <t>Prijs</t>
  </si>
  <si>
    <t>Alternatieven</t>
  </si>
  <si>
    <t>Marge</t>
  </si>
  <si>
    <t>Prijsbepaling</t>
  </si>
  <si>
    <t>Bottom-up</t>
  </si>
  <si>
    <t>Subsidie</t>
  </si>
  <si>
    <r>
      <t xml:space="preserve">Subsidie </t>
    </r>
    <r>
      <rPr>
        <i/>
        <sz val="9"/>
        <color theme="1"/>
        <rFont val="Calibri"/>
        <family val="2"/>
        <scheme val="minor"/>
      </rPr>
      <t>(optioneel)</t>
    </r>
  </si>
  <si>
    <t>Marge verdeling</t>
  </si>
  <si>
    <t>Rol</t>
  </si>
  <si>
    <t>Founding partner</t>
  </si>
  <si>
    <t>Partner</t>
  </si>
  <si>
    <t>Leverancier</t>
  </si>
  <si>
    <t>Tussenpersoon</t>
  </si>
  <si>
    <t>[Activiteit 5]</t>
  </si>
  <si>
    <t>Toegekende marge</t>
  </si>
  <si>
    <t>Totale kosten</t>
  </si>
  <si>
    <t>Marge (%)</t>
  </si>
  <si>
    <r>
      <t>Marge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</si>
  <si>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OF</t>
  </si>
  <si>
    <t>Top down</t>
  </si>
  <si>
    <t>Alternatieven in de markt</t>
  </si>
  <si>
    <t>Alternatief</t>
  </si>
  <si>
    <t>[Naam 1]</t>
  </si>
  <si>
    <t>[Naam 2]</t>
  </si>
  <si>
    <t>[Naam 3]</t>
  </si>
  <si>
    <t>Aangeraden prijs</t>
  </si>
  <si>
    <t>Categorie</t>
  </si>
  <si>
    <t>Potentiële meerprijs (%)</t>
  </si>
  <si>
    <t>Uniek?</t>
  </si>
  <si>
    <t>[Eigenschap 1]</t>
  </si>
  <si>
    <t>[Eigenschap 2]</t>
  </si>
  <si>
    <t>[Eigenschap 3]</t>
  </si>
  <si>
    <t>Ja</t>
  </si>
  <si>
    <t>Neen</t>
  </si>
  <si>
    <t>Totaal</t>
  </si>
  <si>
    <t xml:space="preserve">Aangeraden prijs: </t>
  </si>
  <si>
    <t xml:space="preserve">Methode: </t>
  </si>
  <si>
    <t>Vaste prijs</t>
  </si>
  <si>
    <t>Vaste marge</t>
  </si>
  <si>
    <t>Verschil met vaste prijs</t>
  </si>
  <si>
    <t xml:space="preserve">Verschil met vaste marge </t>
  </si>
  <si>
    <t xml:space="preserve">-&gt; </t>
  </si>
  <si>
    <t>Totale marge</t>
  </si>
  <si>
    <t>Verdeelsleutel</t>
  </si>
  <si>
    <t>-&gt;</t>
  </si>
  <si>
    <t>Totale marge (%)</t>
  </si>
  <si>
    <t>Vast bedrag</t>
  </si>
  <si>
    <t>Percentage op omzet</t>
  </si>
  <si>
    <t>Percentage op aantal</t>
  </si>
  <si>
    <t>Type</t>
  </si>
  <si>
    <t>Omschrijving</t>
  </si>
  <si>
    <t>[Subsidie 1]</t>
  </si>
  <si>
    <t>[Subsidie 2]</t>
  </si>
  <si>
    <t>[Subsidie 3]</t>
  </si>
  <si>
    <t>[Subsidie 4]</t>
  </si>
  <si>
    <t xml:space="preserve">Geschat aantal: </t>
  </si>
  <si>
    <t xml:space="preserve">Geschatte omzet: </t>
  </si>
  <si>
    <r>
      <t xml:space="preserve">Potentieel percentage
 </t>
    </r>
    <r>
      <rPr>
        <i/>
        <sz val="9"/>
        <color theme="1"/>
        <rFont val="Calibri"/>
        <family val="2"/>
        <scheme val="minor"/>
      </rPr>
      <t>(Indien van toepassing)</t>
    </r>
  </si>
  <si>
    <r>
      <t xml:space="preserve">Vast bedrag
</t>
    </r>
    <r>
      <rPr>
        <i/>
        <sz val="9"/>
        <color theme="1"/>
        <rFont val="Calibri"/>
        <family val="2"/>
        <scheme val="minor"/>
      </rPr>
      <t>(Indien van toepassing)</t>
    </r>
  </si>
  <si>
    <r>
      <t>Subsidie</t>
    </r>
    <r>
      <rPr>
        <i/>
        <sz val="12"/>
        <color theme="1"/>
        <rFont val="Calibri"/>
        <family val="2"/>
        <scheme val="minor"/>
      </rPr>
      <t xml:space="preserve"> (indien van toepassing)</t>
    </r>
  </si>
  <si>
    <t>SAMENVATTING</t>
  </si>
  <si>
    <t>Overzicht prijsbepaling &amp; marge verdeling</t>
  </si>
  <si>
    <t>Overzicht kostenstructuur</t>
  </si>
  <si>
    <t>Marge:</t>
  </si>
  <si>
    <t>Duurzaam</t>
  </si>
  <si>
    <t>Sociaal</t>
  </si>
  <si>
    <t>Economisch</t>
  </si>
  <si>
    <t>Technisch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</si>
</sst>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_-&quot;€&quot;\ * #,##0.0_-;\-&quot;€&quot;\ * #,##0.0_-;_-&quot;€&quot;\ * &quot;-&quot;??_-;_-@_-"/>
    <numFmt numFmtId="165" formatCode="_-&quot;€&quot;\ * #,##0_-;\-&quot;€&quot;\ * #,##0_-;_-&quot;€&quot;\ 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0" fillId="3" borderId="0" xfId="0" applyFill="1"/>
    <xf numFmtId="0" fontId="0" fillId="4" borderId="0" xfId="0" applyFill="1"/>
    <xf numFmtId="0" fontId="11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center"/>
    </xf>
    <xf numFmtId="0" fontId="1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0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1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9" fontId="0" fillId="2" borderId="9" xfId="2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9" fontId="0" fillId="6" borderId="12" xfId="2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9" fontId="0" fillId="2" borderId="12" xfId="2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9" fontId="0" fillId="2" borderId="15" xfId="2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vertical="center"/>
    </xf>
    <xf numFmtId="9" fontId="1" fillId="7" borderId="2" xfId="2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1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6" fillId="4" borderId="0" xfId="0" applyFont="1" applyFill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7" fillId="3" borderId="0" xfId="0" applyFont="1" applyFill="1"/>
    <xf numFmtId="0" fontId="16" fillId="3" borderId="0" xfId="0" applyFont="1" applyFill="1"/>
    <xf numFmtId="0" fontId="14" fillId="2" borderId="0" xfId="0" applyFont="1" applyFill="1" applyAlignment="1">
      <alignment vertical="center"/>
    </xf>
    <xf numFmtId="9" fontId="0" fillId="2" borderId="8" xfId="0" applyNumberFormat="1" applyFill="1" applyBorder="1" applyAlignment="1">
      <alignment horizontal="center" vertical="center"/>
    </xf>
    <xf numFmtId="9" fontId="1" fillId="7" borderId="16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0" fillId="2" borderId="0" xfId="0" applyFont="1" applyFill="1" applyAlignment="1">
      <alignment horizontal="right"/>
    </xf>
    <xf numFmtId="164" fontId="0" fillId="2" borderId="8" xfId="1" applyNumberFormat="1" applyFont="1" applyFill="1" applyBorder="1" applyAlignment="1">
      <alignment horizontal="center" vertical="center"/>
    </xf>
    <xf numFmtId="164" fontId="0" fillId="6" borderId="11" xfId="1" applyNumberFormat="1" applyFont="1" applyFill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vertical="center"/>
    </xf>
    <xf numFmtId="164" fontId="0" fillId="2" borderId="14" xfId="1" applyNumberFormat="1" applyFont="1" applyFill="1" applyBorder="1" applyAlignment="1">
      <alignment horizontal="center" vertical="center"/>
    </xf>
    <xf numFmtId="165" fontId="0" fillId="2" borderId="8" xfId="1" applyNumberFormat="1" applyFont="1" applyFill="1" applyBorder="1" applyAlignment="1">
      <alignment horizontal="center" vertical="center"/>
    </xf>
    <xf numFmtId="165" fontId="0" fillId="6" borderId="11" xfId="1" applyNumberFormat="1" applyFont="1" applyFill="1" applyBorder="1" applyAlignment="1">
      <alignment horizontal="center" vertical="center"/>
    </xf>
    <xf numFmtId="165" fontId="0" fillId="2" borderId="11" xfId="1" applyNumberFormat="1" applyFont="1" applyFill="1" applyBorder="1" applyAlignment="1">
      <alignment horizontal="center" vertical="center"/>
    </xf>
    <xf numFmtId="165" fontId="0" fillId="2" borderId="14" xfId="1" applyNumberFormat="1" applyFont="1" applyFill="1" applyBorder="1" applyAlignment="1">
      <alignment horizontal="center" vertical="center"/>
    </xf>
    <xf numFmtId="164" fontId="1" fillId="7" borderId="16" xfId="1" applyNumberFormat="1" applyFont="1" applyFill="1" applyBorder="1" applyAlignment="1">
      <alignment horizontal="center" vertical="center"/>
    </xf>
    <xf numFmtId="165" fontId="1" fillId="7" borderId="16" xfId="1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center"/>
    </xf>
    <xf numFmtId="44" fontId="10" fillId="2" borderId="3" xfId="1" applyNumberFormat="1" applyFont="1" applyFill="1" applyBorder="1" applyAlignment="1">
      <alignment horizontal="right"/>
    </xf>
    <xf numFmtId="44" fontId="0" fillId="2" borderId="8" xfId="1" applyNumberFormat="1" applyFont="1" applyFill="1" applyBorder="1" applyAlignment="1">
      <alignment horizontal="center" vertical="center"/>
    </xf>
    <xf numFmtId="44" fontId="0" fillId="6" borderId="11" xfId="1" applyNumberFormat="1" applyFont="1" applyFill="1" applyBorder="1" applyAlignment="1">
      <alignment horizontal="center" vertical="center"/>
    </xf>
    <xf numFmtId="44" fontId="0" fillId="2" borderId="11" xfId="1" applyNumberFormat="1" applyFont="1" applyFill="1" applyBorder="1" applyAlignment="1">
      <alignment horizontal="center" vertical="center"/>
    </xf>
    <xf numFmtId="44" fontId="0" fillId="2" borderId="14" xfId="1" applyNumberFormat="1" applyFont="1" applyFill="1" applyBorder="1" applyAlignment="1">
      <alignment horizontal="center" vertical="center"/>
    </xf>
    <xf numFmtId="44" fontId="1" fillId="7" borderId="16" xfId="1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165" fontId="1" fillId="9" borderId="8" xfId="1" applyNumberFormat="1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165" fontId="1" fillId="9" borderId="9" xfId="1" applyNumberFormat="1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6" xfId="0" applyFill="1" applyBorder="1"/>
    <xf numFmtId="0" fontId="12" fillId="6" borderId="10" xfId="0" applyFont="1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0" fillId="6" borderId="14" xfId="0" applyFill="1" applyBorder="1"/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9" fontId="10" fillId="2" borderId="2" xfId="2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6" borderId="14" xfId="0" applyFill="1" applyBorder="1" applyAlignment="1">
      <alignment horizontal="center" vertical="center"/>
    </xf>
    <xf numFmtId="9" fontId="0" fillId="9" borderId="9" xfId="2" applyFont="1" applyFill="1" applyBorder="1" applyAlignment="1">
      <alignment horizontal="center" vertical="center"/>
    </xf>
    <xf numFmtId="9" fontId="0" fillId="9" borderId="12" xfId="2" applyFont="1" applyFill="1" applyBorder="1" applyAlignment="1">
      <alignment horizontal="center" vertical="center"/>
    </xf>
    <xf numFmtId="9" fontId="0" fillId="9" borderId="15" xfId="2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4" fontId="1" fillId="2" borderId="3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0" fillId="2" borderId="0" xfId="0" quotePrefix="1" applyFont="1" applyFill="1" applyAlignment="1">
      <alignment horizontal="center" vertical="center"/>
    </xf>
    <xf numFmtId="44" fontId="1" fillId="2" borderId="3" xfId="1" applyFont="1" applyFill="1" applyBorder="1" applyAlignment="1">
      <alignment horizontal="center" vertical="center"/>
    </xf>
    <xf numFmtId="9" fontId="0" fillId="2" borderId="8" xfId="2" applyFont="1" applyFill="1" applyBorder="1" applyAlignment="1">
      <alignment horizontal="center" vertical="center"/>
    </xf>
    <xf numFmtId="9" fontId="0" fillId="6" borderId="11" xfId="2" applyFont="1" applyFill="1" applyBorder="1" applyAlignment="1">
      <alignment horizontal="center" vertical="center"/>
    </xf>
    <xf numFmtId="9" fontId="0" fillId="2" borderId="11" xfId="2" applyFont="1" applyFill="1" applyBorder="1" applyAlignment="1">
      <alignment horizontal="center" vertical="center"/>
    </xf>
    <xf numFmtId="9" fontId="0" fillId="2" borderId="14" xfId="2" applyFont="1" applyFill="1" applyBorder="1" applyAlignment="1">
      <alignment horizontal="center" vertical="center"/>
    </xf>
    <xf numFmtId="9" fontId="1" fillId="7" borderId="16" xfId="2" applyFont="1" applyFill="1" applyBorder="1" applyAlignment="1">
      <alignment horizontal="center" vertical="center"/>
    </xf>
    <xf numFmtId="0" fontId="0" fillId="4" borderId="20" xfId="0" applyFill="1" applyBorder="1"/>
    <xf numFmtId="0" fontId="2" fillId="4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right"/>
    </xf>
    <xf numFmtId="164" fontId="0" fillId="2" borderId="24" xfId="1" applyNumberFormat="1" applyFont="1" applyFill="1" applyBorder="1" applyAlignment="1">
      <alignment horizontal="right" vertical="center"/>
    </xf>
    <xf numFmtId="0" fontId="0" fillId="2" borderId="24" xfId="0" applyFill="1" applyBorder="1"/>
    <xf numFmtId="166" fontId="0" fillId="2" borderId="24" xfId="2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/>
    </xf>
    <xf numFmtId="164" fontId="0" fillId="2" borderId="11" xfId="1" applyNumberFormat="1" applyFont="1" applyFill="1" applyBorder="1" applyAlignment="1">
      <alignment horizontal="right" vertical="center"/>
    </xf>
    <xf numFmtId="166" fontId="0" fillId="2" borderId="11" xfId="2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1" fillId="3" borderId="21" xfId="0" applyFont="1" applyFill="1" applyBorder="1" applyAlignment="1">
      <alignment vertical="center"/>
    </xf>
    <xf numFmtId="0" fontId="0" fillId="9" borderId="24" xfId="0" applyFill="1" applyBorder="1"/>
    <xf numFmtId="0" fontId="0" fillId="9" borderId="11" xfId="0" applyFill="1" applyBorder="1"/>
    <xf numFmtId="0" fontId="0" fillId="9" borderId="18" xfId="0" applyFill="1" applyBorder="1"/>
    <xf numFmtId="0" fontId="0" fillId="4" borderId="21" xfId="0" applyFill="1" applyBorder="1" applyAlignment="1">
      <alignment horizontal="center" vertical="center"/>
    </xf>
    <xf numFmtId="9" fontId="0" fillId="2" borderId="25" xfId="2" applyFont="1" applyFill="1" applyBorder="1" applyAlignment="1">
      <alignment horizontal="center" vertical="center"/>
    </xf>
    <xf numFmtId="164" fontId="0" fillId="2" borderId="24" xfId="1" applyNumberFormat="1" applyFont="1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horizontal="right"/>
    </xf>
    <xf numFmtId="164" fontId="0" fillId="6" borderId="11" xfId="1" applyNumberFormat="1" applyFont="1" applyFill="1" applyBorder="1" applyAlignment="1">
      <alignment horizontal="right" vertical="center"/>
    </xf>
    <xf numFmtId="166" fontId="0" fillId="6" borderId="11" xfId="2" applyNumberFormat="1" applyFont="1" applyFill="1" applyBorder="1" applyAlignment="1">
      <alignment horizontal="center" vertical="center"/>
    </xf>
    <xf numFmtId="164" fontId="0" fillId="6" borderId="11" xfId="1" applyNumberFormat="1" applyFont="1" applyFill="1" applyBorder="1" applyAlignment="1">
      <alignment vertical="center"/>
    </xf>
    <xf numFmtId="0" fontId="1" fillId="6" borderId="17" xfId="0" applyFont="1" applyFill="1" applyBorder="1" applyAlignment="1">
      <alignment horizontal="right"/>
    </xf>
    <xf numFmtId="164" fontId="0" fillId="6" borderId="18" xfId="1" applyNumberFormat="1" applyFont="1" applyFill="1" applyBorder="1" applyAlignment="1">
      <alignment horizontal="right" vertical="center"/>
    </xf>
    <xf numFmtId="0" fontId="0" fillId="6" borderId="18" xfId="0" applyFill="1" applyBorder="1"/>
    <xf numFmtId="166" fontId="0" fillId="6" borderId="18" xfId="2" applyNumberFormat="1" applyFont="1" applyFill="1" applyBorder="1" applyAlignment="1">
      <alignment horizontal="center" vertical="center"/>
    </xf>
    <xf numFmtId="164" fontId="0" fillId="6" borderId="18" xfId="1" applyNumberFormat="1" applyFont="1" applyFill="1" applyBorder="1" applyAlignment="1">
      <alignment vertical="center"/>
    </xf>
    <xf numFmtId="9" fontId="0" fillId="6" borderId="19" xfId="2" applyFon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/>
    </xf>
    <xf numFmtId="44" fontId="0" fillId="6" borderId="11" xfId="0" applyNumberFormat="1" applyFill="1" applyBorder="1" applyAlignment="1">
      <alignment horizontal="center"/>
    </xf>
    <xf numFmtId="44" fontId="0" fillId="2" borderId="11" xfId="0" applyNumberFormat="1" applyFill="1" applyBorder="1" applyAlignment="1">
      <alignment horizontal="center"/>
    </xf>
    <xf numFmtId="44" fontId="0" fillId="6" borderId="18" xfId="0" applyNumberFormat="1" applyFill="1" applyBorder="1" applyAlignment="1">
      <alignment horizontal="center"/>
    </xf>
    <xf numFmtId="9" fontId="10" fillId="9" borderId="3" xfId="2" applyFont="1" applyFill="1" applyBorder="1" applyAlignment="1">
      <alignment horizontal="center" vertical="center"/>
    </xf>
    <xf numFmtId="44" fontId="10" fillId="9" borderId="3" xfId="1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44" fontId="0" fillId="2" borderId="25" xfId="1" applyNumberFormat="1" applyFont="1" applyFill="1" applyBorder="1" applyAlignment="1">
      <alignment horizontal="center" vertical="center"/>
    </xf>
    <xf numFmtId="44" fontId="0" fillId="2" borderId="12" xfId="1" applyNumberFormat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center"/>
    </xf>
    <xf numFmtId="164" fontId="0" fillId="2" borderId="19" xfId="1" applyNumberFormat="1" applyFont="1" applyFill="1" applyBorder="1" applyAlignment="1">
      <alignment horizontal="center"/>
    </xf>
    <xf numFmtId="44" fontId="0" fillId="2" borderId="24" xfId="1" applyNumberFormat="1" applyFont="1" applyFill="1" applyBorder="1"/>
    <xf numFmtId="44" fontId="0" fillId="6" borderId="11" xfId="1" applyNumberFormat="1" applyFont="1" applyFill="1" applyBorder="1"/>
    <xf numFmtId="44" fontId="0" fillId="2" borderId="11" xfId="1" applyNumberFormat="1" applyFont="1" applyFill="1" applyBorder="1"/>
    <xf numFmtId="44" fontId="0" fillId="6" borderId="18" xfId="1" applyNumberFormat="1" applyFont="1" applyFill="1" applyBorder="1"/>
    <xf numFmtId="164" fontId="0" fillId="9" borderId="8" xfId="1" applyNumberFormat="1" applyFont="1" applyFill="1" applyBorder="1" applyAlignment="1">
      <alignment horizontal="center" vertical="center"/>
    </xf>
    <xf numFmtId="164" fontId="0" fillId="9" borderId="11" xfId="1" applyNumberFormat="1" applyFont="1" applyFill="1" applyBorder="1" applyAlignment="1">
      <alignment horizontal="center" vertical="center"/>
    </xf>
    <xf numFmtId="164" fontId="0" fillId="9" borderId="14" xfId="1" applyNumberFormat="1" applyFon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13" fillId="7" borderId="16" xfId="0" applyNumberFormat="1" applyFont="1" applyFill="1" applyBorder="1" applyAlignment="1">
      <alignment horizontal="center" vertical="center"/>
    </xf>
    <xf numFmtId="0" fontId="23" fillId="2" borderId="0" xfId="0" applyFont="1" applyFill="1"/>
    <xf numFmtId="0" fontId="9" fillId="2" borderId="0" xfId="0" applyFont="1" applyFill="1"/>
    <xf numFmtId="0" fontId="24" fillId="2" borderId="0" xfId="0" applyFont="1" applyFill="1" applyAlignment="1">
      <alignment horizontal="right"/>
    </xf>
    <xf numFmtId="9" fontId="4" fillId="9" borderId="24" xfId="2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9" fontId="4" fillId="9" borderId="11" xfId="2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9" fontId="4" fillId="9" borderId="18" xfId="2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11" xfId="0" applyFont="1" applyFill="1" applyBorder="1"/>
    <xf numFmtId="0" fontId="4" fillId="2" borderId="18" xfId="0" applyFont="1" applyFill="1" applyBorder="1"/>
    <xf numFmtId="0" fontId="12" fillId="2" borderId="2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/>
    <xf numFmtId="0" fontId="21" fillId="2" borderId="0" xfId="0" applyFont="1" applyFill="1" applyBorder="1" applyAlignment="1">
      <alignment horizontal="right" vertical="center"/>
    </xf>
    <xf numFmtId="0" fontId="1" fillId="9" borderId="3" xfId="0" applyFont="1" applyFill="1" applyBorder="1" applyAlignment="1">
      <alignment horizontal="center" vertical="center"/>
    </xf>
    <xf numFmtId="0" fontId="29" fillId="2" borderId="0" xfId="0" applyFont="1" applyFill="1"/>
    <xf numFmtId="0" fontId="24" fillId="2" borderId="0" xfId="0" applyFont="1" applyFill="1" applyAlignment="1">
      <alignment horizontal="right" vertical="center"/>
    </xf>
    <xf numFmtId="0" fontId="24" fillId="2" borderId="0" xfId="0" applyFont="1" applyFill="1"/>
    <xf numFmtId="0" fontId="9" fillId="2" borderId="0" xfId="0" applyFont="1" applyFill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838200</xdr:colOff>
      <xdr:row>27</xdr:row>
      <xdr:rowOff>0</xdr:rowOff>
    </xdr:from>
    <xdr:to>
      <xdr:col>2</xdr:col>
      <xdr:colOff>709503</xdr:colOff>
      <xdr:row>28</xdr:row>
      <xdr:rowOff>123825</xdr:rowOff>
    </xdr:to>
    <xdr:sp macro="" textlink="">
      <xdr:nvSpPr>
        <xdr:cNvPr id="7" name="Arrow: Pentagon 6">
          <a:extLst>
            <a:ext uri="{FF2B5EF4-FFF2-40B4-BE49-F238E27FC236}">
              <a16:creationId xmlns:a16="http://schemas.microsoft.com/office/drawing/2014/main" id="{AB81328A-4812-4F29-B019-0B63836FBB9B}"/>
            </a:ext>
          </a:extLst>
        </xdr:cNvPr>
        <xdr:cNvSpPr>
          <a:spLocks/>
        </xdr:cNvSpPr>
      </xdr:nvSpPr>
      <xdr:spPr bwMode="gray">
        <a:xfrm>
          <a:off x="1447800" y="5448300"/>
          <a:ext cx="1376253" cy="314325"/>
        </a:xfrm>
        <a:prstGeom prst="homePlate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6000"/>
            </a:lnSpc>
            <a:buFont typeface="Wingdings 2" pitchFamily="18" charset="2"/>
            <a:buNone/>
          </a:pPr>
          <a:r>
            <a:rPr lang="en-GB" sz="1100" b="0" i="1">
              <a:solidFill>
                <a:schemeClr val="tx1"/>
              </a:solidFill>
            </a:rPr>
            <a:t>[Activiteit 1]</a:t>
          </a:r>
        </a:p>
      </xdr:txBody>
    </xdr:sp>
    <xdr:clientData/>
  </xdr:twoCellAnchor>
  <xdr:twoCellAnchor editAs="absolute">
    <xdr:from>
      <xdr:col>2</xdr:col>
      <xdr:colOff>637504</xdr:colOff>
      <xdr:row>27</xdr:row>
      <xdr:rowOff>0</xdr:rowOff>
    </xdr:from>
    <xdr:to>
      <xdr:col>5</xdr:col>
      <xdr:colOff>80182</xdr:colOff>
      <xdr:row>28</xdr:row>
      <xdr:rowOff>123825</xdr:rowOff>
    </xdr:to>
    <xdr:sp macro="" textlink="">
      <xdr:nvSpPr>
        <xdr:cNvPr id="8" name="Arrow: Chevron 7">
          <a:extLst>
            <a:ext uri="{FF2B5EF4-FFF2-40B4-BE49-F238E27FC236}">
              <a16:creationId xmlns:a16="http://schemas.microsoft.com/office/drawing/2014/main" id="{E5C10796-2568-4AA9-A25B-F4B605B3C20A}"/>
            </a:ext>
          </a:extLst>
        </xdr:cNvPr>
        <xdr:cNvSpPr>
          <a:spLocks/>
        </xdr:cNvSpPr>
      </xdr:nvSpPr>
      <xdr:spPr bwMode="gray">
        <a:xfrm>
          <a:off x="2752054" y="5448300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2]</a:t>
          </a:r>
          <a:endParaRPr lang="nl-BE" sz="1100">
            <a:effectLst/>
          </a:endParaRPr>
        </a:p>
      </xdr:txBody>
    </xdr:sp>
    <xdr:clientData/>
  </xdr:twoCellAnchor>
  <xdr:twoCellAnchor editAs="absolute">
    <xdr:from>
      <xdr:col>5</xdr:col>
      <xdr:colOff>8182</xdr:colOff>
      <xdr:row>27</xdr:row>
      <xdr:rowOff>0</xdr:rowOff>
    </xdr:from>
    <xdr:to>
      <xdr:col>7</xdr:col>
      <xdr:colOff>22360</xdr:colOff>
      <xdr:row>28</xdr:row>
      <xdr:rowOff>123825</xdr:rowOff>
    </xdr:to>
    <xdr:sp macro="" textlink="">
      <xdr:nvSpPr>
        <xdr:cNvPr id="9" name="Arrow: Chevron 8">
          <a:extLst>
            <a:ext uri="{FF2B5EF4-FFF2-40B4-BE49-F238E27FC236}">
              <a16:creationId xmlns:a16="http://schemas.microsoft.com/office/drawing/2014/main" id="{C7B2290B-E1DB-4F30-96DE-D328E92CA3E3}"/>
            </a:ext>
          </a:extLst>
        </xdr:cNvPr>
        <xdr:cNvSpPr>
          <a:spLocks/>
        </xdr:cNvSpPr>
      </xdr:nvSpPr>
      <xdr:spPr bwMode="gray">
        <a:xfrm>
          <a:off x="4056307" y="5448300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3]</a:t>
          </a:r>
          <a:endParaRPr lang="nl-BE" sz="1100">
            <a:effectLst/>
          </a:endParaRPr>
        </a:p>
      </xdr:txBody>
    </xdr:sp>
    <xdr:clientData/>
  </xdr:twoCellAnchor>
  <xdr:twoCellAnchor editAs="absolute">
    <xdr:from>
      <xdr:col>6</xdr:col>
      <xdr:colOff>1036210</xdr:colOff>
      <xdr:row>27</xdr:row>
      <xdr:rowOff>0</xdr:rowOff>
    </xdr:from>
    <xdr:to>
      <xdr:col>8</xdr:col>
      <xdr:colOff>107413</xdr:colOff>
      <xdr:row>28</xdr:row>
      <xdr:rowOff>123825</xdr:rowOff>
    </xdr:to>
    <xdr:sp macro="" textlink="">
      <xdr:nvSpPr>
        <xdr:cNvPr id="10" name="Arrow: Chevron 9">
          <a:extLst>
            <a:ext uri="{FF2B5EF4-FFF2-40B4-BE49-F238E27FC236}">
              <a16:creationId xmlns:a16="http://schemas.microsoft.com/office/drawing/2014/main" id="{7DFF43A5-EC97-4EAE-A6CE-6C212AAF62FF}"/>
            </a:ext>
          </a:extLst>
        </xdr:cNvPr>
        <xdr:cNvSpPr>
          <a:spLocks/>
        </xdr:cNvSpPr>
      </xdr:nvSpPr>
      <xdr:spPr bwMode="gray">
        <a:xfrm>
          <a:off x="5360560" y="5448300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4]</a:t>
          </a:r>
          <a:endParaRPr lang="nl-BE" sz="1100">
            <a:effectLst/>
          </a:endParaRPr>
        </a:p>
      </xdr:txBody>
    </xdr:sp>
    <xdr:clientData/>
  </xdr:twoCellAnchor>
  <xdr:twoCellAnchor editAs="absolute">
    <xdr:from>
      <xdr:col>8</xdr:col>
      <xdr:colOff>35415</xdr:colOff>
      <xdr:row>27</xdr:row>
      <xdr:rowOff>0</xdr:rowOff>
    </xdr:from>
    <xdr:to>
      <xdr:col>10</xdr:col>
      <xdr:colOff>230568</xdr:colOff>
      <xdr:row>28</xdr:row>
      <xdr:rowOff>123825</xdr:rowOff>
    </xdr:to>
    <xdr:sp macro="" textlink="">
      <xdr:nvSpPr>
        <xdr:cNvPr id="11" name="Arrow: Chevron 10">
          <a:extLst>
            <a:ext uri="{FF2B5EF4-FFF2-40B4-BE49-F238E27FC236}">
              <a16:creationId xmlns:a16="http://schemas.microsoft.com/office/drawing/2014/main" id="{168D1242-BE26-477E-8D4C-9C809E60FCFB}"/>
            </a:ext>
          </a:extLst>
        </xdr:cNvPr>
        <xdr:cNvSpPr>
          <a:spLocks/>
        </xdr:cNvSpPr>
      </xdr:nvSpPr>
      <xdr:spPr bwMode="gray">
        <a:xfrm>
          <a:off x="6664815" y="5448300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5]</a:t>
          </a:r>
          <a:endParaRPr lang="nl-BE" sz="11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133350</xdr:colOff>
      <xdr:row>4</xdr:row>
      <xdr:rowOff>190500</xdr:rowOff>
    </xdr:from>
    <xdr:to>
      <xdr:col>4</xdr:col>
      <xdr:colOff>166578</xdr:colOff>
      <xdr:row>6</xdr:row>
      <xdr:rowOff>85725</xdr:rowOff>
    </xdr:to>
    <xdr:sp macro="" textlink="">
      <xdr:nvSpPr>
        <xdr:cNvPr id="2" name="Arrow: Pentagon 1">
          <a:extLst>
            <a:ext uri="{FF2B5EF4-FFF2-40B4-BE49-F238E27FC236}">
              <a16:creationId xmlns:a16="http://schemas.microsoft.com/office/drawing/2014/main" id="{8CAD5FF4-FC21-4343-9247-81CECB765029}"/>
            </a:ext>
          </a:extLst>
        </xdr:cNvPr>
        <xdr:cNvSpPr>
          <a:spLocks/>
        </xdr:cNvSpPr>
      </xdr:nvSpPr>
      <xdr:spPr bwMode="gray">
        <a:xfrm>
          <a:off x="1514475" y="1076325"/>
          <a:ext cx="1376253" cy="314325"/>
        </a:xfrm>
        <a:prstGeom prst="homePlate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6000"/>
            </a:lnSpc>
            <a:buFont typeface="Wingdings 2" pitchFamily="18" charset="2"/>
            <a:buNone/>
          </a:pPr>
          <a:r>
            <a:rPr lang="en-GB" sz="1100" b="0" i="1">
              <a:solidFill>
                <a:schemeClr val="tx1"/>
              </a:solidFill>
            </a:rPr>
            <a:t>[Activiteit 1]</a:t>
          </a:r>
        </a:p>
      </xdr:txBody>
    </xdr:sp>
    <xdr:clientData/>
  </xdr:twoCellAnchor>
  <xdr:twoCellAnchor editAs="absolute">
    <xdr:from>
      <xdr:col>4</xdr:col>
      <xdr:colOff>94579</xdr:colOff>
      <xdr:row>4</xdr:row>
      <xdr:rowOff>190500</xdr:rowOff>
    </xdr:from>
    <xdr:to>
      <xdr:col>6</xdr:col>
      <xdr:colOff>346882</xdr:colOff>
      <xdr:row>6</xdr:row>
      <xdr:rowOff>85725</xdr:rowOff>
    </xdr:to>
    <xdr:sp macro="" textlink="">
      <xdr:nvSpPr>
        <xdr:cNvPr id="3" name="Arrow: Chevron 2">
          <a:extLst>
            <a:ext uri="{FF2B5EF4-FFF2-40B4-BE49-F238E27FC236}">
              <a16:creationId xmlns:a16="http://schemas.microsoft.com/office/drawing/2014/main" id="{758BEF08-B6C1-4850-8019-67755A027D8B}"/>
            </a:ext>
          </a:extLst>
        </xdr:cNvPr>
        <xdr:cNvSpPr>
          <a:spLocks/>
        </xdr:cNvSpPr>
      </xdr:nvSpPr>
      <xdr:spPr bwMode="gray">
        <a:xfrm>
          <a:off x="2818729" y="1076325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2]</a:t>
          </a:r>
          <a:endParaRPr lang="nl-BE" sz="1100">
            <a:effectLst/>
          </a:endParaRPr>
        </a:p>
      </xdr:txBody>
    </xdr:sp>
    <xdr:clientData/>
  </xdr:twoCellAnchor>
  <xdr:twoCellAnchor editAs="absolute">
    <xdr:from>
      <xdr:col>6</xdr:col>
      <xdr:colOff>274882</xdr:colOff>
      <xdr:row>4</xdr:row>
      <xdr:rowOff>190500</xdr:rowOff>
    </xdr:from>
    <xdr:to>
      <xdr:col>8</xdr:col>
      <xdr:colOff>336685</xdr:colOff>
      <xdr:row>6</xdr:row>
      <xdr:rowOff>85725</xdr:rowOff>
    </xdr:to>
    <xdr:sp macro="" textlink="">
      <xdr:nvSpPr>
        <xdr:cNvPr id="4" name="Arrow: Chevron 3">
          <a:extLst>
            <a:ext uri="{FF2B5EF4-FFF2-40B4-BE49-F238E27FC236}">
              <a16:creationId xmlns:a16="http://schemas.microsoft.com/office/drawing/2014/main" id="{4AB8C28E-7C99-4BC0-9745-6C77B6ED1807}"/>
            </a:ext>
          </a:extLst>
        </xdr:cNvPr>
        <xdr:cNvSpPr>
          <a:spLocks/>
        </xdr:cNvSpPr>
      </xdr:nvSpPr>
      <xdr:spPr bwMode="gray">
        <a:xfrm>
          <a:off x="4122982" y="1076325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3]</a:t>
          </a:r>
          <a:endParaRPr lang="nl-BE" sz="1100">
            <a:effectLst/>
          </a:endParaRPr>
        </a:p>
      </xdr:txBody>
    </xdr:sp>
    <xdr:clientData/>
  </xdr:twoCellAnchor>
  <xdr:twoCellAnchor editAs="absolute">
    <xdr:from>
      <xdr:col>8</xdr:col>
      <xdr:colOff>264685</xdr:colOff>
      <xdr:row>4</xdr:row>
      <xdr:rowOff>190500</xdr:rowOff>
    </xdr:from>
    <xdr:to>
      <xdr:col>9</xdr:col>
      <xdr:colOff>440788</xdr:colOff>
      <xdr:row>6</xdr:row>
      <xdr:rowOff>85725</xdr:rowOff>
    </xdr:to>
    <xdr:sp macro="" textlink="">
      <xdr:nvSpPr>
        <xdr:cNvPr id="5" name="Arrow: Chevron 4">
          <a:extLst>
            <a:ext uri="{FF2B5EF4-FFF2-40B4-BE49-F238E27FC236}">
              <a16:creationId xmlns:a16="http://schemas.microsoft.com/office/drawing/2014/main" id="{9B6DE742-0B6F-4CE6-BB67-8A34CDB92697}"/>
            </a:ext>
          </a:extLst>
        </xdr:cNvPr>
        <xdr:cNvSpPr>
          <a:spLocks/>
        </xdr:cNvSpPr>
      </xdr:nvSpPr>
      <xdr:spPr bwMode="gray">
        <a:xfrm>
          <a:off x="5427235" y="1076325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4]</a:t>
          </a:r>
          <a:endParaRPr lang="nl-BE" sz="1100">
            <a:effectLst/>
          </a:endParaRPr>
        </a:p>
      </xdr:txBody>
    </xdr:sp>
    <xdr:clientData/>
  </xdr:twoCellAnchor>
  <xdr:twoCellAnchor editAs="absolute">
    <xdr:from>
      <xdr:col>9</xdr:col>
      <xdr:colOff>368790</xdr:colOff>
      <xdr:row>4</xdr:row>
      <xdr:rowOff>190500</xdr:rowOff>
    </xdr:from>
    <xdr:to>
      <xdr:col>11</xdr:col>
      <xdr:colOff>154368</xdr:colOff>
      <xdr:row>6</xdr:row>
      <xdr:rowOff>85725</xdr:rowOff>
    </xdr:to>
    <xdr:sp macro="" textlink="">
      <xdr:nvSpPr>
        <xdr:cNvPr id="6" name="Arrow: Chevron 5">
          <a:extLst>
            <a:ext uri="{FF2B5EF4-FFF2-40B4-BE49-F238E27FC236}">
              <a16:creationId xmlns:a16="http://schemas.microsoft.com/office/drawing/2014/main" id="{5FF15489-0B7E-49ED-BDDA-C3D23451C47F}"/>
            </a:ext>
          </a:extLst>
        </xdr:cNvPr>
        <xdr:cNvSpPr>
          <a:spLocks/>
        </xdr:cNvSpPr>
      </xdr:nvSpPr>
      <xdr:spPr bwMode="gray">
        <a:xfrm>
          <a:off x="6731490" y="1076325"/>
          <a:ext cx="1376253" cy="314325"/>
        </a:xfrm>
        <a:prstGeom prst="chevron">
          <a:avLst/>
        </a:prstGeom>
        <a:solidFill>
          <a:schemeClr val="bg1">
            <a:lumMod val="85000"/>
          </a:schemeClr>
        </a:solidFill>
        <a:ln w="19050" algn="ctr">
          <a:solidFill>
            <a:schemeClr val="accent6"/>
          </a:solidFill>
          <a:miter lim="800000"/>
          <a:headEnd/>
          <a:tailEnd/>
        </a:ln>
      </xdr:spPr>
      <xdr:txBody>
        <a:bodyPr wrap="square" lIns="88900" tIns="88900" rIns="88900" bIns="88900" rtlCol="0" anchor="ctr"/>
        <a:lstStyle>
          <a:defPPr>
            <a:defRPr lang="en-US"/>
          </a:defPPr>
          <a:lvl1pPr marL="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585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9170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75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833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924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7509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7093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6678" algn="l" defTabSz="1219170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219170" rtl="0" eaLnBrk="1" fontAlgn="auto" latinLnBrk="0" hangingPunct="1">
            <a:lnSpc>
              <a:spcPct val="106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 2" pitchFamily="18" charset="2"/>
            <a:buNone/>
            <a:tabLst/>
            <a:defRPr/>
          </a:pPr>
          <a:r>
            <a:rPr lang="en-GB" sz="1100" b="0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[Activiteit 5]</a:t>
          </a:r>
          <a:endParaRPr lang="nl-BE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D54B-FC5E-4815-831F-A41D1DA4E14E}">
  <sheetPr>
    <tabColor theme="9"/>
  </sheetPr>
  <dimension ref="B2:T48"/>
  <sheetViews>
    <sheetView tabSelected="1" zoomScaleNormal="100" workbookViewId="0">
      <selection activeCell="G17" sqref="G17"/>
    </sheetView>
  </sheetViews>
  <sheetFormatPr defaultRowHeight="15" x14ac:dyDescent="0.25"/>
  <cols>
    <col min="1" max="1" width="9.140625" style="1"/>
    <col min="2" max="2" width="22.5703125" style="1" customWidth="1"/>
    <col min="3" max="3" width="15.140625" style="1" customWidth="1"/>
    <col min="4" max="4" width="4.7109375" style="1" customWidth="1"/>
    <col min="5" max="5" width="9.140625" style="1"/>
    <col min="6" max="6" width="4.140625" style="1" customWidth="1"/>
    <col min="7" max="7" width="16.28515625" style="1" bestFit="1" customWidth="1"/>
    <col min="8" max="8" width="18.28515625" style="1" bestFit="1" customWidth="1"/>
    <col min="9" max="9" width="4" style="1" customWidth="1"/>
    <col min="10" max="10" width="13.7109375" style="1" bestFit="1" customWidth="1"/>
    <col min="11" max="11" width="16.140625" style="1" bestFit="1" customWidth="1"/>
    <col min="12" max="16384" width="9.140625" style="1"/>
  </cols>
  <sheetData>
    <row r="2" spans="2:19" s="11" customFormat="1" ht="21" x14ac:dyDescent="0.25">
      <c r="B2" s="10" t="s">
        <v>88</v>
      </c>
    </row>
    <row r="4" spans="2:19" s="47" customFormat="1" ht="18.75" x14ac:dyDescent="0.25">
      <c r="B4" s="46" t="s">
        <v>89</v>
      </c>
    </row>
    <row r="6" spans="2:19" ht="15.75" x14ac:dyDescent="0.25">
      <c r="B6" s="5" t="s">
        <v>31</v>
      </c>
    </row>
    <row r="7" spans="2:19" ht="10.5" customHeight="1" thickBot="1" x14ac:dyDescent="0.3"/>
    <row r="8" spans="2:19" ht="15.75" x14ac:dyDescent="0.25">
      <c r="B8" s="127"/>
      <c r="C8" s="103" t="s">
        <v>53</v>
      </c>
      <c r="D8" s="128"/>
      <c r="E8" s="103" t="s">
        <v>30</v>
      </c>
      <c r="F8" s="141"/>
      <c r="G8" s="103" t="s">
        <v>44</v>
      </c>
      <c r="H8" s="103" t="s">
        <v>34</v>
      </c>
      <c r="I8" s="141"/>
      <c r="J8" s="103" t="s">
        <v>70</v>
      </c>
      <c r="K8" s="104" t="s">
        <v>73</v>
      </c>
      <c r="R8" s="5"/>
    </row>
    <row r="9" spans="2:19" x14ac:dyDescent="0.25">
      <c r="B9" s="129" t="s">
        <v>65</v>
      </c>
      <c r="C9" s="130">
        <f>Verdienmodel!C9</f>
        <v>110</v>
      </c>
      <c r="D9" s="131"/>
      <c r="E9" s="155">
        <f>Verdienmodel!E9</f>
        <v>10</v>
      </c>
      <c r="F9" s="131"/>
      <c r="G9" s="132">
        <f>E9/C9</f>
        <v>9.0909090909090912E-2</v>
      </c>
      <c r="H9" s="170">
        <f>Verdienmodel!H9</f>
        <v>116.6</v>
      </c>
      <c r="I9" s="131"/>
      <c r="J9" s="143">
        <f>E9+H9</f>
        <v>126.6</v>
      </c>
      <c r="K9" s="142">
        <f>J9/C9</f>
        <v>1.1509090909090909</v>
      </c>
    </row>
    <row r="10" spans="2:19" x14ac:dyDescent="0.25">
      <c r="B10" s="145" t="s">
        <v>66</v>
      </c>
      <c r="C10" s="146">
        <f>Verdienmodel!C10</f>
        <v>120</v>
      </c>
      <c r="D10" s="24"/>
      <c r="E10" s="156">
        <f>Verdienmodel!E10</f>
        <v>20</v>
      </c>
      <c r="F10" s="24"/>
      <c r="G10" s="147">
        <f t="shared" ref="G10:G12" si="0">E10/C10</f>
        <v>0.16666666666666666</v>
      </c>
      <c r="H10" s="171">
        <f>Verdienmodel!H10</f>
        <v>116.6</v>
      </c>
      <c r="I10" s="24"/>
      <c r="J10" s="148">
        <f>E10+H10</f>
        <v>136.6</v>
      </c>
      <c r="K10" s="29">
        <f>J10/C10</f>
        <v>1.1383333333333332</v>
      </c>
    </row>
    <row r="11" spans="2:19" x14ac:dyDescent="0.25">
      <c r="B11" s="133" t="s">
        <v>29</v>
      </c>
      <c r="C11" s="134">
        <f>Verdienmodel!C11</f>
        <v>175</v>
      </c>
      <c r="D11" s="21"/>
      <c r="E11" s="157">
        <f>Verdienmodel!E11</f>
        <v>75</v>
      </c>
      <c r="F11" s="21"/>
      <c r="G11" s="135">
        <f t="shared" si="0"/>
        <v>0.42857142857142855</v>
      </c>
      <c r="H11" s="172">
        <f>Verdienmodel!H11</f>
        <v>116.6</v>
      </c>
      <c r="I11" s="21"/>
      <c r="J11" s="144">
        <f>E11+H11</f>
        <v>191.6</v>
      </c>
      <c r="K11" s="31">
        <f>J11/C11</f>
        <v>1.0948571428571428</v>
      </c>
      <c r="S11" s="7"/>
    </row>
    <row r="12" spans="2:19" ht="15.75" thickBot="1" x14ac:dyDescent="0.3">
      <c r="B12" s="149" t="s">
        <v>4</v>
      </c>
      <c r="C12" s="150">
        <f>Verdienmodel!C12</f>
        <v>126</v>
      </c>
      <c r="D12" s="151"/>
      <c r="E12" s="158">
        <f>Verdienmodel!E12</f>
        <v>26</v>
      </c>
      <c r="F12" s="151"/>
      <c r="G12" s="152">
        <f t="shared" si="0"/>
        <v>0.20634920634920634</v>
      </c>
      <c r="H12" s="173">
        <f>Verdienmodel!H12</f>
        <v>116.6</v>
      </c>
      <c r="I12" s="151"/>
      <c r="J12" s="153">
        <f>E12+H12</f>
        <v>142.6</v>
      </c>
      <c r="K12" s="154">
        <f>J12/C12</f>
        <v>1.1317460317460317</v>
      </c>
    </row>
    <row r="14" spans="2:19" ht="15.75" x14ac:dyDescent="0.25">
      <c r="B14" s="5" t="s">
        <v>35</v>
      </c>
      <c r="S14" s="7"/>
    </row>
    <row r="15" spans="2:19" ht="12" customHeight="1" x14ac:dyDescent="0.25">
      <c r="J15" s="196"/>
      <c r="K15" s="196"/>
      <c r="L15" s="196"/>
      <c r="M15" s="196"/>
      <c r="N15" s="196"/>
      <c r="O15" s="196"/>
      <c r="P15" s="196"/>
      <c r="Q15" s="196"/>
    </row>
    <row r="16" spans="2:19" ht="15.75" x14ac:dyDescent="0.25">
      <c r="B16" s="112" t="s">
        <v>64</v>
      </c>
      <c r="C16" s="117" t="str">
        <f>Verdienmodel!C16</f>
        <v>Vaste prijs</v>
      </c>
      <c r="D16" s="120" t="s">
        <v>72</v>
      </c>
      <c r="E16" s="112" t="s">
        <v>91</v>
      </c>
      <c r="G16" s="121">
        <f>IFERROR(VLOOKUP(C16,$B$9:$K$12,10,FALSE),"n.v.t.")</f>
        <v>1.1509090909090909</v>
      </c>
      <c r="J16" s="197"/>
      <c r="K16" s="196"/>
      <c r="L16" s="198"/>
      <c r="M16" s="196"/>
      <c r="N16" s="196"/>
      <c r="O16" s="196"/>
      <c r="P16" s="196"/>
      <c r="Q16" s="196"/>
      <c r="R16" s="2"/>
    </row>
    <row r="17" spans="2:20" ht="15.75" thickBot="1" x14ac:dyDescent="0.3">
      <c r="J17" s="197"/>
      <c r="K17" s="196"/>
      <c r="L17" s="198"/>
      <c r="M17" s="196"/>
      <c r="N17" s="196"/>
      <c r="O17" s="196"/>
      <c r="P17" s="196"/>
      <c r="Q17" s="196"/>
      <c r="R17" s="3"/>
      <c r="S17" s="4"/>
    </row>
    <row r="18" spans="2:20" ht="17.100000000000001" customHeight="1" x14ac:dyDescent="0.25">
      <c r="B18" s="108"/>
      <c r="C18" s="109" t="s">
        <v>36</v>
      </c>
      <c r="D18" s="137"/>
      <c r="E18" s="109" t="s">
        <v>15</v>
      </c>
      <c r="F18" s="137"/>
      <c r="G18" s="109" t="s">
        <v>71</v>
      </c>
      <c r="H18" s="110" t="s">
        <v>42</v>
      </c>
      <c r="J18" s="197"/>
      <c r="K18" s="196"/>
      <c r="L18" s="198"/>
      <c r="M18" s="196"/>
      <c r="N18" s="196"/>
      <c r="O18" s="196"/>
      <c r="P18" s="196"/>
      <c r="Q18" s="196"/>
      <c r="R18" s="3"/>
      <c r="S18" s="4"/>
    </row>
    <row r="19" spans="2:20" ht="17.100000000000001" customHeight="1" x14ac:dyDescent="0.25">
      <c r="B19" s="199" t="str">
        <f>Kostenstructuur!B10</f>
        <v>[Partij 1]</v>
      </c>
      <c r="C19" s="20">
        <f>Verdienmodel!C19</f>
        <v>0</v>
      </c>
      <c r="D19" s="20"/>
      <c r="E19" s="122">
        <f>Verdienmodel!E19</f>
        <v>1</v>
      </c>
      <c r="F19" s="20"/>
      <c r="G19" s="122"/>
      <c r="H19" s="27">
        <f>IFERROR(G19*$G$16,"n.v.t.")</f>
        <v>0</v>
      </c>
      <c r="J19" s="197"/>
      <c r="K19" s="196"/>
      <c r="L19" s="198"/>
      <c r="M19" s="196"/>
      <c r="N19" s="196"/>
      <c r="O19" s="196"/>
      <c r="P19" s="196"/>
      <c r="Q19" s="196"/>
      <c r="R19" s="3"/>
      <c r="S19" s="4"/>
    </row>
    <row r="20" spans="2:20" ht="17.100000000000001" customHeight="1" x14ac:dyDescent="0.25">
      <c r="B20" s="200" t="str">
        <f>Kostenstructuur!B11</f>
        <v>[Partij 2]</v>
      </c>
      <c r="C20" s="25">
        <f>Verdienmodel!C20</f>
        <v>0</v>
      </c>
      <c r="D20" s="25"/>
      <c r="E20" s="123">
        <f>Verdienmodel!E20</f>
        <v>0</v>
      </c>
      <c r="F20" s="25"/>
      <c r="G20" s="123"/>
      <c r="H20" s="29">
        <f>IFERROR(G20*$G$16,"n.v.t.")</f>
        <v>0</v>
      </c>
      <c r="J20" s="196"/>
      <c r="K20" s="196"/>
      <c r="L20" s="196"/>
      <c r="M20" s="196"/>
      <c r="N20" s="196"/>
      <c r="O20" s="196"/>
      <c r="P20" s="196"/>
      <c r="Q20" s="196"/>
      <c r="R20" s="6"/>
    </row>
    <row r="21" spans="2:20" ht="17.100000000000001" customHeight="1" x14ac:dyDescent="0.25">
      <c r="B21" s="201" t="str">
        <f>Kostenstructuur!B12</f>
        <v>[Partij 3]</v>
      </c>
      <c r="C21" s="22">
        <f>Verdienmodel!C21</f>
        <v>0</v>
      </c>
      <c r="D21" s="22"/>
      <c r="E21" s="124">
        <f>Verdienmodel!E21</f>
        <v>0</v>
      </c>
      <c r="F21" s="22"/>
      <c r="G21" s="124"/>
      <c r="H21" s="31">
        <f>IFERROR(G21*$G$16,"n.v.t.")</f>
        <v>0</v>
      </c>
      <c r="J21" s="196"/>
      <c r="K21" s="196"/>
      <c r="L21" s="196"/>
      <c r="M21" s="196"/>
      <c r="N21" s="196"/>
      <c r="O21" s="196"/>
      <c r="P21" s="196"/>
      <c r="Q21" s="196"/>
      <c r="R21" s="6"/>
    </row>
    <row r="22" spans="2:20" ht="17.100000000000001" customHeight="1" x14ac:dyDescent="0.25">
      <c r="B22" s="200" t="str">
        <f>Kostenstructuur!B13</f>
        <v>[Partij 4]</v>
      </c>
      <c r="C22" s="25">
        <f>Verdienmodel!C22</f>
        <v>0</v>
      </c>
      <c r="D22" s="25"/>
      <c r="E22" s="123">
        <f>Verdienmodel!E22</f>
        <v>0</v>
      </c>
      <c r="F22" s="25"/>
      <c r="G22" s="123"/>
      <c r="H22" s="29">
        <f>IFERROR(G22*$G$16,"n.v.t.")</f>
        <v>0</v>
      </c>
      <c r="J22" s="196"/>
      <c r="K22" s="196"/>
      <c r="L22" s="196"/>
      <c r="M22" s="196"/>
      <c r="N22" s="196"/>
      <c r="O22" s="196"/>
      <c r="P22" s="196"/>
      <c r="Q22" s="196"/>
      <c r="R22" s="6"/>
    </row>
    <row r="23" spans="2:20" ht="17.100000000000001" customHeight="1" thickBot="1" x14ac:dyDescent="0.3">
      <c r="B23" s="202" t="str">
        <f>Kostenstructuur!B14</f>
        <v>…</v>
      </c>
      <c r="C23" s="23">
        <f>Verdienmodel!C23</f>
        <v>0</v>
      </c>
      <c r="D23" s="23"/>
      <c r="E23" s="125">
        <f>Verdienmodel!E23</f>
        <v>0</v>
      </c>
      <c r="F23" s="23"/>
      <c r="G23" s="125"/>
      <c r="H23" s="33">
        <f>IFERROR(G23*$G$16,"n.v.t.")</f>
        <v>0</v>
      </c>
      <c r="J23" s="196"/>
      <c r="K23" s="196"/>
      <c r="L23" s="196"/>
      <c r="M23" s="196"/>
      <c r="N23" s="196"/>
      <c r="O23" s="196"/>
      <c r="P23" s="196"/>
      <c r="Q23" s="196"/>
      <c r="T23" s="6"/>
    </row>
    <row r="24" spans="2:20" ht="17.100000000000001" customHeight="1" thickBot="1" x14ac:dyDescent="0.3">
      <c r="B24" s="34" t="s">
        <v>14</v>
      </c>
      <c r="C24" s="35"/>
      <c r="D24" s="36"/>
      <c r="E24" s="58">
        <f>SUM(E19:E23)</f>
        <v>1</v>
      </c>
      <c r="F24" s="36"/>
      <c r="G24" s="126">
        <f>SUM(G19:G23)</f>
        <v>0</v>
      </c>
      <c r="H24" s="38">
        <f>SUM(H19:H23)</f>
        <v>0</v>
      </c>
      <c r="J24" s="196"/>
      <c r="K24" s="196"/>
      <c r="L24" s="196"/>
      <c r="M24" s="196"/>
      <c r="N24" s="196"/>
      <c r="O24" s="196"/>
      <c r="P24" s="196"/>
      <c r="Q24" s="196"/>
      <c r="T24" s="6"/>
    </row>
    <row r="25" spans="2:20" x14ac:dyDescent="0.25">
      <c r="J25" s="196"/>
      <c r="K25" s="196"/>
      <c r="L25" s="196"/>
      <c r="M25" s="196"/>
      <c r="N25" s="196"/>
      <c r="O25" s="196"/>
      <c r="P25" s="196"/>
      <c r="Q25" s="196"/>
    </row>
    <row r="26" spans="2:20" s="47" customFormat="1" ht="18.75" x14ac:dyDescent="0.25">
      <c r="B26" s="46" t="s">
        <v>90</v>
      </c>
    </row>
    <row r="27" spans="2:20" ht="18" customHeight="1" x14ac:dyDescent="0.25">
      <c r="K27" s="196"/>
      <c r="L27" s="196"/>
      <c r="M27" s="196"/>
      <c r="N27" s="196"/>
      <c r="O27" s="196"/>
      <c r="P27" s="196"/>
      <c r="Q27" s="196"/>
      <c r="R27" s="196"/>
      <c r="S27" s="196"/>
      <c r="T27" s="196"/>
    </row>
    <row r="28" spans="2:20" x14ac:dyDescent="0.25">
      <c r="B28" s="12" t="s">
        <v>7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</row>
    <row r="29" spans="2:20" x14ac:dyDescent="0.25">
      <c r="K29" s="196"/>
      <c r="L29" s="196"/>
      <c r="M29" s="196"/>
      <c r="N29" s="196"/>
      <c r="O29" s="196"/>
      <c r="P29" s="196"/>
      <c r="Q29" s="196"/>
      <c r="R29" s="196"/>
      <c r="S29" s="196"/>
      <c r="T29" s="196"/>
    </row>
    <row r="30" spans="2:20" ht="15.75" thickBot="1" x14ac:dyDescent="0.3"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2:20" ht="17.100000000000001" customHeight="1" x14ac:dyDescent="0.25">
      <c r="B31" s="108"/>
      <c r="C31" s="109" t="s">
        <v>12</v>
      </c>
      <c r="D31" s="137"/>
      <c r="E31" s="109" t="s">
        <v>13</v>
      </c>
      <c r="F31" s="203"/>
      <c r="G31" s="110" t="s">
        <v>15</v>
      </c>
      <c r="H31" s="15"/>
      <c r="I31" s="207" t="s">
        <v>16</v>
      </c>
      <c r="J31" s="45" t="str">
        <f>Kostenstructuur!J9</f>
        <v>Totale kost</v>
      </c>
      <c r="K31" s="196"/>
      <c r="L31" s="206"/>
      <c r="M31" s="196"/>
      <c r="N31" s="196"/>
      <c r="O31" s="196"/>
      <c r="P31" s="196"/>
      <c r="Q31" s="196"/>
      <c r="R31" s="196"/>
      <c r="S31" s="196"/>
      <c r="T31" s="196"/>
    </row>
    <row r="32" spans="2:20" s="15" customFormat="1" ht="17.100000000000001" customHeight="1" x14ac:dyDescent="0.25">
      <c r="B32" s="199" t="str">
        <f>Kostenstructuur!B10</f>
        <v>[Partij 1]</v>
      </c>
      <c r="C32" s="63">
        <f>Kostenstructuur!C10</f>
        <v>100</v>
      </c>
      <c r="D32" s="177"/>
      <c r="E32" s="63">
        <f>Kostenstructuur!E10</f>
        <v>100</v>
      </c>
      <c r="F32" s="26"/>
      <c r="G32" s="27">
        <f>Kostenstructuur!G10</f>
        <v>1</v>
      </c>
      <c r="H32" s="204"/>
      <c r="I32" s="204"/>
      <c r="J32" s="204"/>
      <c r="K32" s="204"/>
      <c r="L32" s="205"/>
      <c r="M32" s="204"/>
      <c r="N32" s="204"/>
      <c r="O32" s="204"/>
      <c r="P32" s="204"/>
      <c r="Q32" s="204"/>
      <c r="R32" s="204"/>
      <c r="S32" s="204"/>
      <c r="T32" s="204"/>
    </row>
    <row r="33" spans="2:20" s="15" customFormat="1" ht="17.100000000000001" customHeight="1" x14ac:dyDescent="0.25">
      <c r="B33" s="200" t="str">
        <f>Kostenstructuur!B11</f>
        <v>[Partij 2]</v>
      </c>
      <c r="C33" s="64">
        <f>Kostenstructuur!C11</f>
        <v>0</v>
      </c>
      <c r="D33" s="178"/>
      <c r="E33" s="64">
        <f>Kostenstructuur!E11</f>
        <v>0</v>
      </c>
      <c r="F33" s="28"/>
      <c r="G33" s="29">
        <f>Kostenstructuur!G11</f>
        <v>0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2:20" s="15" customFormat="1" ht="17.100000000000001" customHeight="1" x14ac:dyDescent="0.25">
      <c r="B34" s="201" t="str">
        <f>Kostenstructuur!B12</f>
        <v>[Partij 3]</v>
      </c>
      <c r="C34" s="65">
        <f>Kostenstructuur!C12</f>
        <v>0</v>
      </c>
      <c r="D34" s="80"/>
      <c r="E34" s="65">
        <f>Kostenstructuur!E12</f>
        <v>0</v>
      </c>
      <c r="F34" s="30"/>
      <c r="G34" s="31">
        <f>Kostenstructuur!G12</f>
        <v>0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</row>
    <row r="35" spans="2:20" s="15" customFormat="1" ht="17.100000000000001" customHeight="1" x14ac:dyDescent="0.25">
      <c r="B35" s="200" t="str">
        <f>Kostenstructuur!B13</f>
        <v>[Partij 4]</v>
      </c>
      <c r="C35" s="64">
        <f>Kostenstructuur!C13</f>
        <v>0</v>
      </c>
      <c r="D35" s="178"/>
      <c r="E35" s="64">
        <f>Kostenstructuur!E13</f>
        <v>0</v>
      </c>
      <c r="F35" s="28"/>
      <c r="G35" s="29">
        <f>Kostenstructuur!G13</f>
        <v>0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2:20" s="15" customFormat="1" ht="17.100000000000001" customHeight="1" thickBot="1" x14ac:dyDescent="0.3">
      <c r="B36" s="202" t="str">
        <f>Kostenstructuur!B14</f>
        <v>…</v>
      </c>
      <c r="C36" s="66">
        <f>Kostenstructuur!C14</f>
        <v>0</v>
      </c>
      <c r="D36" s="179"/>
      <c r="E36" s="66">
        <f>Kostenstructuur!E14</f>
        <v>0</v>
      </c>
      <c r="F36" s="32"/>
      <c r="G36" s="33">
        <f>Kostenstructuur!G14</f>
        <v>0</v>
      </c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2:20" s="15" customFormat="1" ht="17.100000000000001" customHeight="1" thickBot="1" x14ac:dyDescent="0.3">
      <c r="B37" s="34" t="s">
        <v>14</v>
      </c>
      <c r="C37" s="71">
        <f>SUM(C32:C36)</f>
        <v>100</v>
      </c>
      <c r="D37" s="180"/>
      <c r="E37" s="71">
        <f>SUM(E32:E36)</f>
        <v>100</v>
      </c>
      <c r="F37" s="37"/>
      <c r="G37" s="38">
        <f>SUM(G32:G36)</f>
        <v>1</v>
      </c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2:20" x14ac:dyDescent="0.25"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2:20" x14ac:dyDescent="0.25">
      <c r="K39" s="196"/>
      <c r="L39" s="196"/>
      <c r="M39" s="196"/>
      <c r="N39" s="196"/>
      <c r="O39" s="196"/>
      <c r="P39" s="196"/>
      <c r="Q39" s="196"/>
      <c r="R39" s="196"/>
      <c r="S39" s="196"/>
      <c r="T39" s="196"/>
    </row>
    <row r="40" spans="2:20" x14ac:dyDescent="0.25"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2:20" x14ac:dyDescent="0.25">
      <c r="K41" s="196"/>
      <c r="L41" s="196"/>
      <c r="M41" s="196"/>
      <c r="N41" s="196"/>
      <c r="O41" s="196"/>
      <c r="P41" s="196"/>
      <c r="Q41" s="196"/>
      <c r="R41" s="196"/>
      <c r="S41" s="196"/>
      <c r="T41" s="196"/>
    </row>
    <row r="42" spans="2:20" x14ac:dyDescent="0.25">
      <c r="K42" s="196"/>
      <c r="L42" s="196"/>
      <c r="M42" s="196"/>
      <c r="N42" s="196"/>
      <c r="O42" s="196"/>
      <c r="P42" s="196"/>
      <c r="Q42" s="196"/>
      <c r="R42" s="196"/>
      <c r="S42" s="196"/>
      <c r="T42" s="196"/>
    </row>
    <row r="43" spans="2:20" x14ac:dyDescent="0.25">
      <c r="K43" s="196"/>
      <c r="L43" s="196"/>
      <c r="M43" s="196"/>
      <c r="N43" s="196"/>
      <c r="O43" s="196"/>
      <c r="P43" s="196"/>
      <c r="Q43" s="196"/>
      <c r="R43" s="196"/>
      <c r="S43" s="196"/>
      <c r="T43" s="196"/>
    </row>
    <row r="44" spans="2:20" x14ac:dyDescent="0.25">
      <c r="K44" s="196"/>
      <c r="L44" s="196"/>
      <c r="M44" s="196"/>
      <c r="N44" s="196"/>
      <c r="O44" s="196"/>
      <c r="P44" s="196"/>
      <c r="Q44" s="196"/>
      <c r="R44" s="196"/>
      <c r="S44" s="196"/>
      <c r="T44" s="196"/>
    </row>
    <row r="45" spans="2:20" x14ac:dyDescent="0.25">
      <c r="K45" s="196"/>
      <c r="L45" s="196"/>
      <c r="M45" s="196"/>
      <c r="N45" s="196"/>
      <c r="O45" s="196"/>
      <c r="P45" s="196"/>
      <c r="Q45" s="196"/>
      <c r="R45" s="196"/>
      <c r="S45" s="196"/>
      <c r="T45" s="196"/>
    </row>
    <row r="46" spans="2:20" x14ac:dyDescent="0.25">
      <c r="K46" s="196"/>
      <c r="L46" s="196"/>
      <c r="M46" s="196"/>
      <c r="N46" s="196"/>
      <c r="O46" s="196"/>
      <c r="P46" s="196"/>
      <c r="Q46" s="196"/>
      <c r="R46" s="196"/>
      <c r="S46" s="196"/>
      <c r="T46" s="196"/>
    </row>
    <row r="47" spans="2:20" x14ac:dyDescent="0.25">
      <c r="K47" s="196"/>
      <c r="L47" s="196"/>
      <c r="M47" s="196"/>
      <c r="N47" s="196"/>
      <c r="O47" s="196"/>
      <c r="P47" s="196"/>
      <c r="Q47" s="196"/>
      <c r="R47" s="196"/>
      <c r="S47" s="196"/>
      <c r="T47" s="196"/>
    </row>
    <row r="48" spans="2:20" x14ac:dyDescent="0.25">
      <c r="K48" s="196"/>
      <c r="L48" s="196"/>
      <c r="M48" s="196"/>
      <c r="N48" s="196"/>
      <c r="O48" s="196"/>
      <c r="P48" s="196"/>
      <c r="Q48" s="196"/>
      <c r="R48" s="196"/>
      <c r="S48" s="196"/>
      <c r="T48" s="19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E3CD-AA1B-433F-9DD6-34265DEE2A54}">
  <dimension ref="B2:O67"/>
  <sheetViews>
    <sheetView workbookViewId="0">
      <selection activeCell="J9" sqref="J9"/>
    </sheetView>
  </sheetViews>
  <sheetFormatPr defaultRowHeight="15" x14ac:dyDescent="0.25"/>
  <cols>
    <col min="1" max="1" width="9.140625" style="1"/>
    <col min="2" max="2" width="11.5703125" style="1" customWidth="1"/>
    <col min="3" max="3" width="18.42578125" style="1" bestFit="1" customWidth="1"/>
    <col min="4" max="4" width="1.7109375" style="1" customWidth="1"/>
    <col min="5" max="5" width="15.140625" style="1" bestFit="1" customWidth="1"/>
    <col min="6" max="6" width="1.7109375" style="1" customWidth="1"/>
    <col min="7" max="7" width="18" style="1" bestFit="1" customWidth="1"/>
    <col min="8" max="8" width="1.7109375" style="1" customWidth="1"/>
    <col min="9" max="9" width="18" style="1" bestFit="1" customWidth="1"/>
    <col min="10" max="10" width="11.7109375" style="1" customWidth="1"/>
    <col min="11" max="11" width="12.140625" style="1" customWidth="1"/>
    <col min="12" max="12" width="9.7109375" style="1" customWidth="1"/>
    <col min="13" max="16384" width="9.140625" style="1"/>
  </cols>
  <sheetData>
    <row r="2" spans="2:15" s="11" customFormat="1" ht="21" x14ac:dyDescent="0.25">
      <c r="B2" s="10" t="s">
        <v>0</v>
      </c>
    </row>
    <row r="4" spans="2:15" s="47" customFormat="1" ht="18.75" x14ac:dyDescent="0.25">
      <c r="B4" s="46" t="s">
        <v>6</v>
      </c>
    </row>
    <row r="5" spans="2:15" ht="18" customHeight="1" x14ac:dyDescent="0.25"/>
    <row r="6" spans="2:15" x14ac:dyDescent="0.25">
      <c r="B6" s="12" t="s">
        <v>7</v>
      </c>
    </row>
    <row r="8" spans="2:15" ht="15.75" thickBot="1" x14ac:dyDescent="0.3"/>
    <row r="9" spans="2:15" ht="20.100000000000001" customHeight="1" x14ac:dyDescent="0.25">
      <c r="B9" s="43"/>
      <c r="C9" s="49" t="s">
        <v>12</v>
      </c>
      <c r="D9" s="16"/>
      <c r="E9" s="49" t="s">
        <v>13</v>
      </c>
      <c r="F9" s="17"/>
      <c r="G9" s="50" t="s">
        <v>15</v>
      </c>
      <c r="H9" s="15"/>
      <c r="I9" s="44" t="s">
        <v>16</v>
      </c>
      <c r="J9" s="93" t="s">
        <v>13</v>
      </c>
      <c r="K9" s="13"/>
      <c r="L9" s="52" t="s">
        <v>17</v>
      </c>
      <c r="M9" s="13"/>
      <c r="N9" s="13"/>
      <c r="O9" s="13"/>
    </row>
    <row r="10" spans="2:15" s="15" customFormat="1" ht="20.100000000000001" customHeight="1" x14ac:dyDescent="0.25">
      <c r="B10" s="39" t="s">
        <v>8</v>
      </c>
      <c r="C10" s="63">
        <f>SUM(SUMIF($I$21:$I$25,$B10,$C$21:$C$25),SUMIF($I$32:$I$36,$B$10,$C$32:$C$36),SUMIF($I$42:$I$46,$B10,$C$42:$C$46),SUMIF($I$52:$I$56,$B10,$C$52:$C$56),SUMIF($I$62:$I$66,$B10,$C$62:$C$66))</f>
        <v>100</v>
      </c>
      <c r="D10" s="177"/>
      <c r="E10" s="63">
        <f>SUM(SUMIF($I$21:$I$25,$B10,$G$21:$G$25),SUMIF($I$32:$I$36,$B$10,$G$32:$G$36),SUMIF($I$42:$I$46,$B10,$G$42:$G$46),SUMIF($I$52:$I$56,$B10,$G$52:$G$56),SUMIF($I$62:$I$66,$B10,$G$62:$G$66))</f>
        <v>100</v>
      </c>
      <c r="F10" s="26"/>
      <c r="G10" s="27">
        <f>IFERROR(IF($J$9=$L$9,(C10/$C$15),(E10/$E$15)),"n.v.t.")</f>
        <v>1</v>
      </c>
      <c r="K10" s="56"/>
      <c r="L10" s="53" t="s">
        <v>13</v>
      </c>
      <c r="M10" s="56"/>
      <c r="N10" s="56"/>
      <c r="O10" s="56"/>
    </row>
    <row r="11" spans="2:15" s="15" customFormat="1" ht="20.100000000000001" customHeight="1" x14ac:dyDescent="0.25">
      <c r="B11" s="40" t="s">
        <v>9</v>
      </c>
      <c r="C11" s="64">
        <f>SUM(SUMIF($I$21:$I$25,$B11,$C$21:$C$25),SUMIF($I$32:$I$36,$B$10,$C$32:$C$36),SUMIF($I$42:$I$46,$B11,$C$42:$C$46),SUMIF($I$52:$I$56,$B11,$C$52:$C$56),SUMIF($I$62:$I$66,$B11,$C$62:$C$66))</f>
        <v>0</v>
      </c>
      <c r="D11" s="178"/>
      <c r="E11" s="64">
        <f t="shared" ref="E11:E14" si="0">SUM(SUMIF($I$21:$I$25,$B11,$G$21:$G$25),SUMIF($I$32:$I$36,$B$10,$G$32:$G$36),SUMIF($I$42:$I$46,$B11,$G$42:$G$46),SUMIF($I$52:$I$56,$B11,$G$52:$G$56),SUMIF($I$62:$I$66,$B11,$G$62:$G$66))</f>
        <v>0</v>
      </c>
      <c r="F11" s="28"/>
      <c r="G11" s="29">
        <f>IFERROR(IF($J$9=$L$9,(C11/$C$15),(E11/$E$15)),"n.v.t.")</f>
        <v>0</v>
      </c>
      <c r="K11" s="56"/>
      <c r="L11" s="56"/>
      <c r="M11" s="56"/>
      <c r="N11" s="56"/>
      <c r="O11" s="56"/>
    </row>
    <row r="12" spans="2:15" s="15" customFormat="1" ht="20.100000000000001" customHeight="1" x14ac:dyDescent="0.25">
      <c r="B12" s="41" t="s">
        <v>10</v>
      </c>
      <c r="C12" s="65">
        <f>SUM(SUMIF($I$21:$I$25,$B12,$C$21:$C$25),SUMIF($I$32:$I$36,$B$10,$C$32:$C$36),SUMIF($I$42:$I$46,$B12,$C$42:$C$46),SUMIF($I$52:$I$56,$B12,$C$52:$C$56),SUMIF($I$62:$I$66,$B12,$C$62:$C$66))</f>
        <v>0</v>
      </c>
      <c r="D12" s="80"/>
      <c r="E12" s="65">
        <f t="shared" si="0"/>
        <v>0</v>
      </c>
      <c r="F12" s="30"/>
      <c r="G12" s="31">
        <f>IFERROR(IF($J$9=$L$9,(C12/$C$15),(E12/$E$15)),"n.v.t.")</f>
        <v>0</v>
      </c>
      <c r="K12" s="56"/>
      <c r="L12" s="56"/>
      <c r="M12" s="56"/>
      <c r="N12" s="56"/>
      <c r="O12" s="56"/>
    </row>
    <row r="13" spans="2:15" s="15" customFormat="1" ht="20.100000000000001" customHeight="1" x14ac:dyDescent="0.25">
      <c r="B13" s="40" t="s">
        <v>11</v>
      </c>
      <c r="C13" s="64">
        <f t="shared" ref="C13:C14" si="1">SUM(SUMIF($I$21:$I$25,$B13,$C$21:$C$25),SUMIF($I$32:$I$36,$B$10,$C$32:$C$36),SUMIF($I$42:$I$46,$B13,$C$42:$C$46),SUMIF($I$52:$I$56,$B13,$C$52:$C$56),SUMIF($I$62:$I$66,$B13,$C$62:$C$66))</f>
        <v>0</v>
      </c>
      <c r="D13" s="178"/>
      <c r="E13" s="64">
        <f t="shared" si="0"/>
        <v>0</v>
      </c>
      <c r="F13" s="28"/>
      <c r="G13" s="29">
        <f>IFERROR(IF($J$9=$L$9,(C13/$C$15),(E13/$E$15)),"n.v.t.")</f>
        <v>0</v>
      </c>
      <c r="K13" s="56"/>
      <c r="L13" s="56"/>
      <c r="M13" s="56"/>
      <c r="N13" s="56"/>
      <c r="O13" s="56"/>
    </row>
    <row r="14" spans="2:15" s="15" customFormat="1" ht="20.100000000000001" customHeight="1" thickBot="1" x14ac:dyDescent="0.3">
      <c r="B14" s="42" t="s">
        <v>2</v>
      </c>
      <c r="C14" s="66">
        <f t="shared" si="1"/>
        <v>0</v>
      </c>
      <c r="D14" s="179"/>
      <c r="E14" s="66">
        <f t="shared" si="0"/>
        <v>0</v>
      </c>
      <c r="F14" s="32"/>
      <c r="G14" s="33">
        <f>IFERROR(IF($J$9=$L$9,(C14/$C$15),(E14/$E$15)),"n.v.t.")</f>
        <v>0</v>
      </c>
      <c r="K14" s="56"/>
      <c r="L14" s="56"/>
      <c r="M14" s="56"/>
      <c r="N14" s="56"/>
      <c r="O14" s="56"/>
    </row>
    <row r="15" spans="2:15" s="15" customFormat="1" ht="20.100000000000001" customHeight="1" thickBot="1" x14ac:dyDescent="0.3">
      <c r="B15" s="34" t="s">
        <v>14</v>
      </c>
      <c r="C15" s="71">
        <f>SUM(C10:C14)</f>
        <v>100</v>
      </c>
      <c r="D15" s="180"/>
      <c r="E15" s="71">
        <f>SUM(E10:E14)</f>
        <v>100</v>
      </c>
      <c r="F15" s="37"/>
      <c r="G15" s="38">
        <f>SUM(G10:G14)</f>
        <v>1</v>
      </c>
    </row>
    <row r="18" spans="2:9" s="9" customFormat="1" ht="18.75" x14ac:dyDescent="0.3">
      <c r="B18" s="48" t="s">
        <v>18</v>
      </c>
    </row>
    <row r="19" spans="2:9" ht="15.75" thickBot="1" x14ac:dyDescent="0.3"/>
    <row r="20" spans="2:9" ht="20.100000000000001" customHeight="1" x14ac:dyDescent="0.25">
      <c r="B20" s="43"/>
      <c r="C20" s="49" t="s">
        <v>12</v>
      </c>
      <c r="D20" s="49"/>
      <c r="E20" s="49" t="s">
        <v>23</v>
      </c>
      <c r="F20" s="49"/>
      <c r="G20" s="49" t="s">
        <v>13</v>
      </c>
      <c r="H20" s="51"/>
      <c r="I20" s="50" t="s">
        <v>1</v>
      </c>
    </row>
    <row r="21" spans="2:9" ht="20.100000000000001" customHeight="1" x14ac:dyDescent="0.25">
      <c r="B21" s="39" t="s">
        <v>19</v>
      </c>
      <c r="C21" s="174">
        <v>100</v>
      </c>
      <c r="D21" s="90"/>
      <c r="E21" s="90">
        <v>1</v>
      </c>
      <c r="F21" s="20"/>
      <c r="G21" s="63">
        <f>C21*E21</f>
        <v>100</v>
      </c>
      <c r="H21" s="20"/>
      <c r="I21" s="27" t="s">
        <v>8</v>
      </c>
    </row>
    <row r="22" spans="2:9" ht="20.100000000000001" customHeight="1" x14ac:dyDescent="0.25">
      <c r="B22" s="40" t="s">
        <v>20</v>
      </c>
      <c r="C22" s="175"/>
      <c r="D22" s="91"/>
      <c r="E22" s="91"/>
      <c r="F22" s="25"/>
      <c r="G22" s="64">
        <f t="shared" ref="G22:G25" si="2">C22*E22</f>
        <v>0</v>
      </c>
      <c r="H22" s="25"/>
      <c r="I22" s="29"/>
    </row>
    <row r="23" spans="2:9" ht="20.100000000000001" customHeight="1" x14ac:dyDescent="0.25">
      <c r="B23" s="41" t="s">
        <v>21</v>
      </c>
      <c r="C23" s="175"/>
      <c r="D23" s="91"/>
      <c r="E23" s="91"/>
      <c r="F23" s="22"/>
      <c r="G23" s="65">
        <f t="shared" si="2"/>
        <v>0</v>
      </c>
      <c r="H23" s="22"/>
      <c r="I23" s="31"/>
    </row>
    <row r="24" spans="2:9" ht="20.100000000000001" customHeight="1" x14ac:dyDescent="0.25">
      <c r="B24" s="40" t="s">
        <v>22</v>
      </c>
      <c r="C24" s="175"/>
      <c r="D24" s="91"/>
      <c r="E24" s="91"/>
      <c r="F24" s="25"/>
      <c r="G24" s="64">
        <f t="shared" si="2"/>
        <v>0</v>
      </c>
      <c r="H24" s="25"/>
      <c r="I24" s="29"/>
    </row>
    <row r="25" spans="2:9" ht="20.100000000000001" customHeight="1" thickBot="1" x14ac:dyDescent="0.3">
      <c r="B25" s="42" t="s">
        <v>2</v>
      </c>
      <c r="C25" s="176"/>
      <c r="D25" s="92"/>
      <c r="E25" s="92"/>
      <c r="F25" s="23"/>
      <c r="G25" s="66">
        <f t="shared" si="2"/>
        <v>0</v>
      </c>
      <c r="H25" s="23"/>
      <c r="I25" s="33"/>
    </row>
    <row r="26" spans="2:9" ht="20.100000000000001" customHeight="1" thickBot="1" x14ac:dyDescent="0.3">
      <c r="B26" s="34" t="s">
        <v>14</v>
      </c>
      <c r="C26" s="71">
        <f>SUM(C21:C25)</f>
        <v>100</v>
      </c>
      <c r="D26" s="36"/>
      <c r="E26" s="35"/>
      <c r="F26" s="35"/>
      <c r="G26" s="71">
        <f>SUM(G21:G25)</f>
        <v>100</v>
      </c>
      <c r="H26" s="35"/>
      <c r="I26" s="38"/>
    </row>
    <row r="29" spans="2:9" s="9" customFormat="1" ht="18.75" x14ac:dyDescent="0.3">
      <c r="B29" s="48" t="s">
        <v>24</v>
      </c>
    </row>
    <row r="30" spans="2:9" ht="15.75" thickBot="1" x14ac:dyDescent="0.3"/>
    <row r="31" spans="2:9" ht="20.100000000000001" customHeight="1" x14ac:dyDescent="0.25">
      <c r="B31" s="43"/>
      <c r="C31" s="49" t="s">
        <v>12</v>
      </c>
      <c r="D31" s="49"/>
      <c r="E31" s="49" t="s">
        <v>23</v>
      </c>
      <c r="F31" s="49"/>
      <c r="G31" s="49" t="s">
        <v>13</v>
      </c>
      <c r="H31" s="51"/>
      <c r="I31" s="50" t="s">
        <v>1</v>
      </c>
    </row>
    <row r="32" spans="2:9" ht="20.100000000000001" customHeight="1" x14ac:dyDescent="0.25">
      <c r="B32" s="39" t="s">
        <v>19</v>
      </c>
      <c r="C32" s="174"/>
      <c r="D32" s="90"/>
      <c r="E32" s="90"/>
      <c r="F32" s="20"/>
      <c r="G32" s="63">
        <f>C32*E32</f>
        <v>0</v>
      </c>
      <c r="H32" s="20"/>
      <c r="I32" s="27"/>
    </row>
    <row r="33" spans="2:9" ht="20.100000000000001" customHeight="1" x14ac:dyDescent="0.25">
      <c r="B33" s="40" t="s">
        <v>20</v>
      </c>
      <c r="C33" s="175"/>
      <c r="D33" s="91"/>
      <c r="E33" s="91"/>
      <c r="F33" s="25"/>
      <c r="G33" s="64">
        <f t="shared" ref="G33:G36" si="3">C33*E33</f>
        <v>0</v>
      </c>
      <c r="H33" s="25"/>
      <c r="I33" s="29"/>
    </row>
    <row r="34" spans="2:9" ht="20.100000000000001" customHeight="1" x14ac:dyDescent="0.25">
      <c r="B34" s="41" t="s">
        <v>21</v>
      </c>
      <c r="C34" s="175"/>
      <c r="D34" s="91"/>
      <c r="E34" s="91"/>
      <c r="F34" s="22"/>
      <c r="G34" s="65">
        <f t="shared" si="3"/>
        <v>0</v>
      </c>
      <c r="H34" s="22"/>
      <c r="I34" s="31"/>
    </row>
    <row r="35" spans="2:9" ht="20.100000000000001" customHeight="1" x14ac:dyDescent="0.25">
      <c r="B35" s="40" t="s">
        <v>22</v>
      </c>
      <c r="C35" s="175"/>
      <c r="D35" s="91"/>
      <c r="E35" s="91"/>
      <c r="F35" s="25"/>
      <c r="G35" s="64">
        <f t="shared" si="3"/>
        <v>0</v>
      </c>
      <c r="H35" s="25"/>
      <c r="I35" s="29"/>
    </row>
    <row r="36" spans="2:9" ht="20.100000000000001" customHeight="1" thickBot="1" x14ac:dyDescent="0.3">
      <c r="B36" s="42" t="s">
        <v>2</v>
      </c>
      <c r="C36" s="176"/>
      <c r="D36" s="92"/>
      <c r="E36" s="92"/>
      <c r="F36" s="23"/>
      <c r="G36" s="66">
        <f t="shared" si="3"/>
        <v>0</v>
      </c>
      <c r="H36" s="23"/>
      <c r="I36" s="33"/>
    </row>
    <row r="37" spans="2:9" ht="20.100000000000001" customHeight="1" thickBot="1" x14ac:dyDescent="0.3">
      <c r="B37" s="34" t="s">
        <v>14</v>
      </c>
      <c r="C37" s="71">
        <f>SUM(C32:C36)</f>
        <v>0</v>
      </c>
      <c r="D37" s="36"/>
      <c r="E37" s="35"/>
      <c r="F37" s="35"/>
      <c r="G37" s="71">
        <f>SUM(G32:G36)</f>
        <v>0</v>
      </c>
      <c r="H37" s="35"/>
      <c r="I37" s="38"/>
    </row>
    <row r="39" spans="2:9" s="9" customFormat="1" ht="18.75" x14ac:dyDescent="0.3">
      <c r="B39" s="48" t="s">
        <v>25</v>
      </c>
    </row>
    <row r="40" spans="2:9" ht="15.75" thickBot="1" x14ac:dyDescent="0.3"/>
    <row r="41" spans="2:9" ht="20.100000000000001" customHeight="1" x14ac:dyDescent="0.25">
      <c r="B41" s="43"/>
      <c r="C41" s="49" t="s">
        <v>12</v>
      </c>
      <c r="D41" s="49"/>
      <c r="E41" s="49" t="s">
        <v>23</v>
      </c>
      <c r="F41" s="49"/>
      <c r="G41" s="49" t="s">
        <v>13</v>
      </c>
      <c r="H41" s="51"/>
      <c r="I41" s="50" t="s">
        <v>1</v>
      </c>
    </row>
    <row r="42" spans="2:9" ht="20.100000000000001" customHeight="1" x14ac:dyDescent="0.25">
      <c r="B42" s="39" t="s">
        <v>19</v>
      </c>
      <c r="C42" s="174"/>
      <c r="D42" s="90"/>
      <c r="E42" s="90"/>
      <c r="F42" s="20"/>
      <c r="G42" s="63">
        <f>C42*E42</f>
        <v>0</v>
      </c>
      <c r="H42" s="20"/>
      <c r="I42" s="27"/>
    </row>
    <row r="43" spans="2:9" ht="20.100000000000001" customHeight="1" x14ac:dyDescent="0.25">
      <c r="B43" s="40" t="s">
        <v>20</v>
      </c>
      <c r="C43" s="175"/>
      <c r="D43" s="91"/>
      <c r="E43" s="91"/>
      <c r="F43" s="25"/>
      <c r="G43" s="64">
        <f t="shared" ref="G43:G46" si="4">C43*E43</f>
        <v>0</v>
      </c>
      <c r="H43" s="25"/>
      <c r="I43" s="29"/>
    </row>
    <row r="44" spans="2:9" ht="20.100000000000001" customHeight="1" x14ac:dyDescent="0.25">
      <c r="B44" s="41" t="s">
        <v>21</v>
      </c>
      <c r="C44" s="175"/>
      <c r="D44" s="91"/>
      <c r="E44" s="91"/>
      <c r="F44" s="22"/>
      <c r="G44" s="65">
        <f t="shared" si="4"/>
        <v>0</v>
      </c>
      <c r="H44" s="22"/>
      <c r="I44" s="31"/>
    </row>
    <row r="45" spans="2:9" ht="20.100000000000001" customHeight="1" x14ac:dyDescent="0.25">
      <c r="B45" s="40" t="s">
        <v>22</v>
      </c>
      <c r="C45" s="175"/>
      <c r="D45" s="91"/>
      <c r="E45" s="91"/>
      <c r="F45" s="25"/>
      <c r="G45" s="64">
        <f t="shared" si="4"/>
        <v>0</v>
      </c>
      <c r="H45" s="25"/>
      <c r="I45" s="29"/>
    </row>
    <row r="46" spans="2:9" ht="20.100000000000001" customHeight="1" thickBot="1" x14ac:dyDescent="0.3">
      <c r="B46" s="42" t="s">
        <v>2</v>
      </c>
      <c r="C46" s="176"/>
      <c r="D46" s="92"/>
      <c r="E46" s="92"/>
      <c r="F46" s="23"/>
      <c r="G46" s="66">
        <f t="shared" si="4"/>
        <v>0</v>
      </c>
      <c r="H46" s="23"/>
      <c r="I46" s="33"/>
    </row>
    <row r="47" spans="2:9" ht="20.100000000000001" customHeight="1" thickBot="1" x14ac:dyDescent="0.3">
      <c r="B47" s="34" t="s">
        <v>14</v>
      </c>
      <c r="C47" s="71">
        <f>SUM(C42:C46)</f>
        <v>0</v>
      </c>
      <c r="D47" s="36"/>
      <c r="E47" s="35"/>
      <c r="F47" s="35"/>
      <c r="G47" s="71">
        <f>SUM(G42:G46)</f>
        <v>0</v>
      </c>
      <c r="H47" s="35"/>
      <c r="I47" s="38"/>
    </row>
    <row r="49" spans="2:9" s="9" customFormat="1" ht="18.75" x14ac:dyDescent="0.3">
      <c r="B49" s="48" t="s">
        <v>26</v>
      </c>
    </row>
    <row r="50" spans="2:9" ht="15.75" thickBot="1" x14ac:dyDescent="0.3"/>
    <row r="51" spans="2:9" ht="20.100000000000001" customHeight="1" x14ac:dyDescent="0.25">
      <c r="B51" s="43"/>
      <c r="C51" s="49" t="s">
        <v>12</v>
      </c>
      <c r="D51" s="49"/>
      <c r="E51" s="49" t="s">
        <v>23</v>
      </c>
      <c r="F51" s="49"/>
      <c r="G51" s="49" t="s">
        <v>13</v>
      </c>
      <c r="H51" s="51"/>
      <c r="I51" s="50" t="s">
        <v>1</v>
      </c>
    </row>
    <row r="52" spans="2:9" ht="20.100000000000001" customHeight="1" x14ac:dyDescent="0.25">
      <c r="B52" s="39" t="s">
        <v>19</v>
      </c>
      <c r="C52" s="174"/>
      <c r="D52" s="90"/>
      <c r="E52" s="90"/>
      <c r="F52" s="20"/>
      <c r="G52" s="63">
        <f>C52*E52</f>
        <v>0</v>
      </c>
      <c r="H52" s="20"/>
      <c r="I52" s="27"/>
    </row>
    <row r="53" spans="2:9" ht="20.100000000000001" customHeight="1" x14ac:dyDescent="0.25">
      <c r="B53" s="40" t="s">
        <v>20</v>
      </c>
      <c r="C53" s="175"/>
      <c r="D53" s="91"/>
      <c r="E53" s="91"/>
      <c r="F53" s="25"/>
      <c r="G53" s="64">
        <f t="shared" ref="G53:G56" si="5">C53*E53</f>
        <v>0</v>
      </c>
      <c r="H53" s="25"/>
      <c r="I53" s="29"/>
    </row>
    <row r="54" spans="2:9" ht="20.100000000000001" customHeight="1" x14ac:dyDescent="0.25">
      <c r="B54" s="41" t="s">
        <v>21</v>
      </c>
      <c r="C54" s="175"/>
      <c r="D54" s="91"/>
      <c r="E54" s="91"/>
      <c r="F54" s="22"/>
      <c r="G54" s="65">
        <f t="shared" si="5"/>
        <v>0</v>
      </c>
      <c r="H54" s="22"/>
      <c r="I54" s="31"/>
    </row>
    <row r="55" spans="2:9" ht="20.100000000000001" customHeight="1" x14ac:dyDescent="0.25">
      <c r="B55" s="40" t="s">
        <v>22</v>
      </c>
      <c r="C55" s="175"/>
      <c r="D55" s="91"/>
      <c r="E55" s="91"/>
      <c r="F55" s="25"/>
      <c r="G55" s="64">
        <f t="shared" si="5"/>
        <v>0</v>
      </c>
      <c r="H55" s="25"/>
      <c r="I55" s="29"/>
    </row>
    <row r="56" spans="2:9" ht="20.100000000000001" customHeight="1" thickBot="1" x14ac:dyDescent="0.3">
      <c r="B56" s="42" t="s">
        <v>2</v>
      </c>
      <c r="C56" s="176"/>
      <c r="D56" s="92"/>
      <c r="E56" s="92"/>
      <c r="F56" s="23"/>
      <c r="G56" s="66">
        <f t="shared" si="5"/>
        <v>0</v>
      </c>
      <c r="H56" s="23"/>
      <c r="I56" s="33"/>
    </row>
    <row r="57" spans="2:9" ht="20.100000000000001" customHeight="1" thickBot="1" x14ac:dyDescent="0.3">
      <c r="B57" s="34" t="s">
        <v>14</v>
      </c>
      <c r="C57" s="71">
        <f>SUM(C52:C56)</f>
        <v>0</v>
      </c>
      <c r="D57" s="36"/>
      <c r="E57" s="35"/>
      <c r="F57" s="35"/>
      <c r="G57" s="71">
        <f>SUM(G52:G56)</f>
        <v>0</v>
      </c>
      <c r="H57" s="35"/>
      <c r="I57" s="38"/>
    </row>
    <row r="59" spans="2:9" s="9" customFormat="1" ht="18.75" x14ac:dyDescent="0.3">
      <c r="B59" s="48" t="s">
        <v>41</v>
      </c>
    </row>
    <row r="60" spans="2:9" ht="15.75" thickBot="1" x14ac:dyDescent="0.3"/>
    <row r="61" spans="2:9" ht="20.100000000000001" customHeight="1" x14ac:dyDescent="0.25">
      <c r="B61" s="43"/>
      <c r="C61" s="49" t="s">
        <v>12</v>
      </c>
      <c r="D61" s="49"/>
      <c r="E61" s="49" t="s">
        <v>23</v>
      </c>
      <c r="F61" s="49"/>
      <c r="G61" s="49" t="s">
        <v>13</v>
      </c>
      <c r="H61" s="51"/>
      <c r="I61" s="50" t="s">
        <v>1</v>
      </c>
    </row>
    <row r="62" spans="2:9" ht="20.100000000000001" customHeight="1" x14ac:dyDescent="0.25">
      <c r="B62" s="39" t="s">
        <v>19</v>
      </c>
      <c r="C62" s="174"/>
      <c r="D62" s="90"/>
      <c r="E62" s="90"/>
      <c r="F62" s="20"/>
      <c r="G62" s="63">
        <f>C62*E62</f>
        <v>0</v>
      </c>
      <c r="H62" s="20"/>
      <c r="I62" s="27"/>
    </row>
    <row r="63" spans="2:9" ht="20.100000000000001" customHeight="1" x14ac:dyDescent="0.25">
      <c r="B63" s="40" t="s">
        <v>20</v>
      </c>
      <c r="C63" s="175"/>
      <c r="D63" s="91"/>
      <c r="E63" s="91"/>
      <c r="F63" s="25"/>
      <c r="G63" s="64">
        <f t="shared" ref="G63:G66" si="6">C63*E63</f>
        <v>0</v>
      </c>
      <c r="H63" s="25"/>
      <c r="I63" s="29"/>
    </row>
    <row r="64" spans="2:9" ht="20.100000000000001" customHeight="1" x14ac:dyDescent="0.25">
      <c r="B64" s="41" t="s">
        <v>21</v>
      </c>
      <c r="C64" s="175"/>
      <c r="D64" s="91"/>
      <c r="E64" s="91"/>
      <c r="F64" s="22"/>
      <c r="G64" s="65">
        <f t="shared" si="6"/>
        <v>0</v>
      </c>
      <c r="H64" s="22"/>
      <c r="I64" s="31"/>
    </row>
    <row r="65" spans="2:9" ht="20.100000000000001" customHeight="1" x14ac:dyDescent="0.25">
      <c r="B65" s="40" t="s">
        <v>22</v>
      </c>
      <c r="C65" s="175"/>
      <c r="D65" s="91"/>
      <c r="E65" s="91"/>
      <c r="F65" s="25"/>
      <c r="G65" s="64">
        <f t="shared" si="6"/>
        <v>0</v>
      </c>
      <c r="H65" s="25"/>
      <c r="I65" s="29"/>
    </row>
    <row r="66" spans="2:9" ht="20.100000000000001" customHeight="1" thickBot="1" x14ac:dyDescent="0.3">
      <c r="B66" s="42" t="s">
        <v>2</v>
      </c>
      <c r="C66" s="176"/>
      <c r="D66" s="92"/>
      <c r="E66" s="92"/>
      <c r="F66" s="23"/>
      <c r="G66" s="66">
        <f t="shared" si="6"/>
        <v>0</v>
      </c>
      <c r="H66" s="23"/>
      <c r="I66" s="33"/>
    </row>
    <row r="67" spans="2:9" ht="20.100000000000001" customHeight="1" thickBot="1" x14ac:dyDescent="0.3">
      <c r="B67" s="34" t="s">
        <v>14</v>
      </c>
      <c r="C67" s="71">
        <f>SUM(C62:C66)</f>
        <v>0</v>
      </c>
      <c r="D67" s="36"/>
      <c r="E67" s="35"/>
      <c r="F67" s="35"/>
      <c r="G67" s="71">
        <f>SUM(G62:G66)</f>
        <v>0</v>
      </c>
      <c r="H67" s="35"/>
      <c r="I67" s="38"/>
    </row>
  </sheetData>
  <phoneticPr fontId="3" type="noConversion"/>
  <dataValidations count="2">
    <dataValidation type="list" allowBlank="1" showInputMessage="1" showErrorMessage="1" sqref="J9" xr:uid="{B1A05284-CA0A-4FA2-ABB4-710F8C1F80FB}">
      <formula1>$L$9:$L$10</formula1>
    </dataValidation>
    <dataValidation type="list" allowBlank="1" showInputMessage="1" showErrorMessage="1" sqref="I21:I25 I32:I36 I42:I46 I52:I56 I62:I66" xr:uid="{EC4DD15D-6678-4FE2-82A9-FEA8C370391A}">
      <formula1>$B$10:$B$14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CCCF-D099-4CDC-BDD4-AA216E8184EB}">
  <dimension ref="B2:V67"/>
  <sheetViews>
    <sheetView topLeftCell="A25" workbookViewId="0">
      <selection activeCell="M44" sqref="M44"/>
    </sheetView>
  </sheetViews>
  <sheetFormatPr defaultRowHeight="15" x14ac:dyDescent="0.25"/>
  <cols>
    <col min="1" max="1" width="9.140625" style="1"/>
    <col min="2" max="2" width="22.42578125" style="1" customWidth="1"/>
    <col min="3" max="3" width="15.28515625" style="1" customWidth="1"/>
    <col min="4" max="4" width="3.7109375" style="1" customWidth="1"/>
    <col min="5" max="5" width="20.85546875" style="1" customWidth="1"/>
    <col min="6" max="6" width="3" style="1" customWidth="1"/>
    <col min="7" max="7" width="18" style="1" customWidth="1"/>
    <col min="8" max="8" width="18.28515625" style="1" bestFit="1" customWidth="1"/>
    <col min="9" max="9" width="4.5703125" style="1" customWidth="1"/>
    <col min="10" max="10" width="14.42578125" style="1" customWidth="1"/>
    <col min="11" max="11" width="16.140625" style="1" bestFit="1" customWidth="1"/>
    <col min="12" max="12" width="9.140625" style="1" customWidth="1"/>
    <col min="13" max="13" width="9.140625" style="1"/>
    <col min="14" max="14" width="10.5703125" style="1" bestFit="1" customWidth="1"/>
    <col min="15" max="15" width="23.28515625" style="1" bestFit="1" customWidth="1"/>
    <col min="16" max="16" width="3.7109375" style="1" customWidth="1"/>
    <col min="17" max="17" width="10.140625" style="1" bestFit="1" customWidth="1"/>
    <col min="18" max="18" width="9.140625" style="1"/>
    <col min="19" max="19" width="11.85546875" style="1" bestFit="1" customWidth="1"/>
    <col min="20" max="20" width="11.42578125" style="1" bestFit="1" customWidth="1"/>
    <col min="21" max="21" width="11.7109375" style="1" bestFit="1" customWidth="1"/>
    <col min="22" max="16384" width="9.140625" style="1"/>
  </cols>
  <sheetData>
    <row r="2" spans="2:19" s="11" customFormat="1" ht="21" x14ac:dyDescent="0.25">
      <c r="B2" s="10" t="s">
        <v>27</v>
      </c>
    </row>
    <row r="4" spans="2:19" s="47" customFormat="1" ht="18.75" x14ac:dyDescent="0.25">
      <c r="B4" s="46" t="s">
        <v>6</v>
      </c>
    </row>
    <row r="6" spans="2:19" ht="15.75" x14ac:dyDescent="0.25">
      <c r="B6" s="5" t="s">
        <v>31</v>
      </c>
    </row>
    <row r="7" spans="2:19" ht="10.5" customHeight="1" thickBot="1" x14ac:dyDescent="0.3"/>
    <row r="8" spans="2:19" ht="15.75" x14ac:dyDescent="0.25">
      <c r="B8" s="127"/>
      <c r="C8" s="103" t="s">
        <v>53</v>
      </c>
      <c r="D8" s="128"/>
      <c r="E8" s="103" t="s">
        <v>30</v>
      </c>
      <c r="F8" s="141"/>
      <c r="G8" s="103" t="s">
        <v>44</v>
      </c>
      <c r="H8" s="103" t="s">
        <v>34</v>
      </c>
      <c r="I8" s="141"/>
      <c r="J8" s="103" t="s">
        <v>70</v>
      </c>
      <c r="K8" s="104" t="s">
        <v>73</v>
      </c>
      <c r="R8" s="5"/>
    </row>
    <row r="9" spans="2:19" x14ac:dyDescent="0.25">
      <c r="B9" s="129" t="s">
        <v>65</v>
      </c>
      <c r="C9" s="130">
        <f>C28</f>
        <v>110</v>
      </c>
      <c r="D9" s="131"/>
      <c r="E9" s="155">
        <f>G36</f>
        <v>10</v>
      </c>
      <c r="F9" s="131"/>
      <c r="G9" s="132">
        <f>E9/C9</f>
        <v>9.0909090909090912E-2</v>
      </c>
      <c r="H9" s="170">
        <f>$H$67/$C$58</f>
        <v>116.6</v>
      </c>
      <c r="I9" s="131"/>
      <c r="J9" s="143">
        <f>E9+H9</f>
        <v>126.6</v>
      </c>
      <c r="K9" s="142">
        <f>J9/C9</f>
        <v>1.1509090909090909</v>
      </c>
    </row>
    <row r="10" spans="2:19" x14ac:dyDescent="0.25">
      <c r="B10" s="145" t="s">
        <v>66</v>
      </c>
      <c r="C10" s="146">
        <f>N28</f>
        <v>120</v>
      </c>
      <c r="D10" s="24"/>
      <c r="E10" s="156">
        <f>O36</f>
        <v>20</v>
      </c>
      <c r="F10" s="24"/>
      <c r="G10" s="147">
        <f t="shared" ref="G10:G12" si="0">E10/C10</f>
        <v>0.16666666666666666</v>
      </c>
      <c r="H10" s="171">
        <f t="shared" ref="H10:H12" si="1">$H$67/$C$58</f>
        <v>116.6</v>
      </c>
      <c r="I10" s="24"/>
      <c r="J10" s="148">
        <f>E10+H10</f>
        <v>136.6</v>
      </c>
      <c r="K10" s="29">
        <f>J10/C10</f>
        <v>1.1383333333333332</v>
      </c>
    </row>
    <row r="11" spans="2:19" x14ac:dyDescent="0.25">
      <c r="B11" s="133" t="s">
        <v>29</v>
      </c>
      <c r="C11" s="134">
        <f>C51</f>
        <v>175</v>
      </c>
      <c r="D11" s="21"/>
      <c r="E11" s="157">
        <f>C51-C36</f>
        <v>75</v>
      </c>
      <c r="F11" s="21"/>
      <c r="G11" s="135">
        <f t="shared" si="0"/>
        <v>0.42857142857142855</v>
      </c>
      <c r="H11" s="172">
        <f t="shared" si="1"/>
        <v>116.6</v>
      </c>
      <c r="I11" s="21"/>
      <c r="J11" s="144">
        <f>E11+H11</f>
        <v>191.6</v>
      </c>
      <c r="K11" s="31">
        <f>J11/C11</f>
        <v>1.0948571428571428</v>
      </c>
      <c r="S11" s="7"/>
    </row>
    <row r="12" spans="2:19" ht="15.75" thickBot="1" x14ac:dyDescent="0.3">
      <c r="B12" s="149" t="s">
        <v>4</v>
      </c>
      <c r="C12" s="150">
        <f>K51</f>
        <v>126</v>
      </c>
      <c r="D12" s="151"/>
      <c r="E12" s="158">
        <f>K51-C36</f>
        <v>26</v>
      </c>
      <c r="F12" s="151"/>
      <c r="G12" s="152">
        <f t="shared" si="0"/>
        <v>0.20634920634920634</v>
      </c>
      <c r="H12" s="173">
        <f t="shared" si="1"/>
        <v>116.6</v>
      </c>
      <c r="I12" s="151"/>
      <c r="J12" s="153">
        <f>E12+H12</f>
        <v>142.6</v>
      </c>
      <c r="K12" s="154">
        <f>J12/C12</f>
        <v>1.1317460317460317</v>
      </c>
    </row>
    <row r="14" spans="2:19" ht="15.75" x14ac:dyDescent="0.25">
      <c r="B14" s="5" t="s">
        <v>35</v>
      </c>
      <c r="S14" s="7"/>
    </row>
    <row r="16" spans="2:19" ht="15.75" x14ac:dyDescent="0.25">
      <c r="B16" s="112" t="s">
        <v>64</v>
      </c>
      <c r="C16" s="208" t="s">
        <v>65</v>
      </c>
      <c r="D16" s="120" t="s">
        <v>72</v>
      </c>
      <c r="E16" s="112" t="s">
        <v>30</v>
      </c>
      <c r="G16" s="121">
        <f>IFERROR(VLOOKUP(C16,$B$9:$K$12,10,FALSE),"n.v.t.")</f>
        <v>1.1509090909090909</v>
      </c>
      <c r="J16" s="181" t="s">
        <v>37</v>
      </c>
      <c r="K16" s="182"/>
      <c r="L16" s="183" t="s">
        <v>65</v>
      </c>
      <c r="R16" s="2"/>
    </row>
    <row r="17" spans="2:20" ht="15.75" thickBot="1" x14ac:dyDescent="0.3">
      <c r="J17" s="181" t="s">
        <v>38</v>
      </c>
      <c r="K17" s="182"/>
      <c r="L17" s="183" t="s">
        <v>66</v>
      </c>
      <c r="R17" s="3"/>
      <c r="S17" s="4"/>
    </row>
    <row r="18" spans="2:20" ht="15" customHeight="1" x14ac:dyDescent="0.25">
      <c r="B18" s="108"/>
      <c r="C18" s="109" t="s">
        <v>36</v>
      </c>
      <c r="D18" s="137"/>
      <c r="E18" s="109" t="s">
        <v>15</v>
      </c>
      <c r="F18" s="137"/>
      <c r="G18" s="109" t="s">
        <v>71</v>
      </c>
      <c r="H18" s="110" t="s">
        <v>42</v>
      </c>
      <c r="J18" s="181" t="s">
        <v>39</v>
      </c>
      <c r="K18" s="182"/>
      <c r="L18" s="183" t="s">
        <v>29</v>
      </c>
      <c r="R18" s="3"/>
      <c r="S18" s="4"/>
    </row>
    <row r="19" spans="2:20" ht="15" customHeight="1" x14ac:dyDescent="0.25">
      <c r="B19" s="39" t="str">
        <f>Kostenstructuur!B10</f>
        <v>[Partij 1]</v>
      </c>
      <c r="C19" s="20"/>
      <c r="D19" s="20"/>
      <c r="E19" s="122">
        <f>E31</f>
        <v>1</v>
      </c>
      <c r="F19" s="20"/>
      <c r="G19" s="122"/>
      <c r="H19" s="27">
        <f>IFERROR(G19*$G$16,"n.v.t.")</f>
        <v>0</v>
      </c>
      <c r="J19" s="181" t="s">
        <v>40</v>
      </c>
      <c r="K19" s="182"/>
      <c r="L19" s="183" t="s">
        <v>4</v>
      </c>
      <c r="R19" s="3"/>
      <c r="S19" s="4"/>
    </row>
    <row r="20" spans="2:20" ht="15" customHeight="1" x14ac:dyDescent="0.25">
      <c r="B20" s="40" t="str">
        <f>Kostenstructuur!B11</f>
        <v>[Partij 2]</v>
      </c>
      <c r="C20" s="25"/>
      <c r="D20" s="25"/>
      <c r="E20" s="123">
        <f t="shared" ref="E20:E23" si="2">E32</f>
        <v>0</v>
      </c>
      <c r="F20" s="25"/>
      <c r="G20" s="123"/>
      <c r="H20" s="29">
        <f>IFERROR(G20*$G$16,"n.v.t.")</f>
        <v>0</v>
      </c>
      <c r="R20" s="6"/>
    </row>
    <row r="21" spans="2:20" ht="15" customHeight="1" x14ac:dyDescent="0.25">
      <c r="B21" s="41" t="str">
        <f>Kostenstructuur!B12</f>
        <v>[Partij 3]</v>
      </c>
      <c r="C21" s="22"/>
      <c r="D21" s="22"/>
      <c r="E21" s="124">
        <f t="shared" si="2"/>
        <v>0</v>
      </c>
      <c r="F21" s="22"/>
      <c r="G21" s="124"/>
      <c r="H21" s="31">
        <f>IFERROR(G21*$G$16,"n.v.t.")</f>
        <v>0</v>
      </c>
      <c r="R21" s="6"/>
    </row>
    <row r="22" spans="2:20" ht="15" customHeight="1" x14ac:dyDescent="0.25">
      <c r="B22" s="40" t="str">
        <f>Kostenstructuur!B13</f>
        <v>[Partij 4]</v>
      </c>
      <c r="C22" s="25"/>
      <c r="D22" s="25"/>
      <c r="E22" s="123">
        <f t="shared" si="2"/>
        <v>0</v>
      </c>
      <c r="F22" s="25"/>
      <c r="G22" s="123"/>
      <c r="H22" s="29">
        <f>IFERROR(G22*$G$16,"n.v.t.")</f>
        <v>0</v>
      </c>
      <c r="R22" s="6"/>
    </row>
    <row r="23" spans="2:20" ht="15" customHeight="1" thickBot="1" x14ac:dyDescent="0.3">
      <c r="B23" s="42" t="str">
        <f>Kostenstructuur!B14</f>
        <v>…</v>
      </c>
      <c r="C23" s="23"/>
      <c r="D23" s="23"/>
      <c r="E23" s="125">
        <f t="shared" si="2"/>
        <v>0</v>
      </c>
      <c r="F23" s="23"/>
      <c r="G23" s="125"/>
      <c r="H23" s="33">
        <f>IFERROR(G23*$G$16,"n.v.t.")</f>
        <v>0</v>
      </c>
      <c r="T23" s="6"/>
    </row>
    <row r="24" spans="2:20" ht="15" customHeight="1" thickBot="1" x14ac:dyDescent="0.3">
      <c r="B24" s="34" t="s">
        <v>14</v>
      </c>
      <c r="C24" s="35"/>
      <c r="D24" s="36"/>
      <c r="E24" s="58">
        <f>SUM(E19:E23)</f>
        <v>1</v>
      </c>
      <c r="F24" s="36"/>
      <c r="G24" s="126">
        <f>SUM(G19:G23)</f>
        <v>0</v>
      </c>
      <c r="H24" s="38">
        <f>SUM(H19:H23)</f>
        <v>0</v>
      </c>
      <c r="T24" s="6"/>
    </row>
    <row r="26" spans="2:20" s="8" customFormat="1" ht="18.75" x14ac:dyDescent="0.3">
      <c r="B26" s="55" t="s">
        <v>32</v>
      </c>
      <c r="S26" s="54"/>
    </row>
    <row r="28" spans="2:20" ht="18.75" x14ac:dyDescent="0.3">
      <c r="B28" s="62" t="s">
        <v>65</v>
      </c>
      <c r="C28" s="160">
        <v>110</v>
      </c>
      <c r="I28" s="119" t="s">
        <v>46</v>
      </c>
      <c r="J28" s="62" t="s">
        <v>66</v>
      </c>
      <c r="K28" s="159">
        <v>0.2</v>
      </c>
      <c r="L28" s="73" t="s">
        <v>69</v>
      </c>
      <c r="M28" s="62" t="s">
        <v>28</v>
      </c>
      <c r="N28" s="74">
        <f>K36*(1+K28)</f>
        <v>120</v>
      </c>
      <c r="T28" s="2"/>
    </row>
    <row r="29" spans="2:20" ht="15.75" thickBot="1" x14ac:dyDescent="0.3">
      <c r="S29" s="3"/>
      <c r="T29" s="4"/>
    </row>
    <row r="30" spans="2:20" x14ac:dyDescent="0.25">
      <c r="B30" s="108"/>
      <c r="C30" s="109" t="s">
        <v>43</v>
      </c>
      <c r="D30" s="109"/>
      <c r="E30" s="109" t="s">
        <v>15</v>
      </c>
      <c r="F30" s="109"/>
      <c r="G30" s="109" t="s">
        <v>45</v>
      </c>
      <c r="H30" s="110" t="s">
        <v>44</v>
      </c>
      <c r="J30" s="108"/>
      <c r="K30" s="109" t="s">
        <v>43</v>
      </c>
      <c r="L30" s="109"/>
      <c r="M30" s="109" t="s">
        <v>15</v>
      </c>
      <c r="N30" s="109"/>
      <c r="O30" s="109" t="s">
        <v>45</v>
      </c>
      <c r="P30" s="109"/>
      <c r="Q30" s="110" t="s">
        <v>44</v>
      </c>
      <c r="S30" s="3"/>
      <c r="T30" s="4"/>
    </row>
    <row r="31" spans="2:20" x14ac:dyDescent="0.25">
      <c r="B31" s="39" t="str">
        <f>Kostenstructuur!$B10</f>
        <v>[Partij 1]</v>
      </c>
      <c r="C31" s="67">
        <f>Kostenstructuur!E10</f>
        <v>100</v>
      </c>
      <c r="D31" s="57"/>
      <c r="E31" s="57">
        <f>Kostenstructuur!G10</f>
        <v>1</v>
      </c>
      <c r="F31" s="57"/>
      <c r="G31" s="63">
        <f>IFERROR(E31*($C$28-$C$36),"n.v.t.")</f>
        <v>10</v>
      </c>
      <c r="H31" s="27">
        <f>G31/$C$28</f>
        <v>9.0909090909090912E-2</v>
      </c>
      <c r="J31" s="39" t="str">
        <f>B31</f>
        <v>[Partij 1]</v>
      </c>
      <c r="K31" s="67">
        <f>C31</f>
        <v>100</v>
      </c>
      <c r="L31" s="57"/>
      <c r="M31" s="57">
        <f>E31</f>
        <v>1</v>
      </c>
      <c r="N31" s="57"/>
      <c r="O31" s="75">
        <f>IFERROR(M31*($N$28-$K$36),"n.v.t.")</f>
        <v>20</v>
      </c>
      <c r="P31" s="57"/>
      <c r="Q31" s="27">
        <f>O31/$C$28</f>
        <v>0.18181818181818182</v>
      </c>
      <c r="S31" s="3"/>
      <c r="T31" s="4"/>
    </row>
    <row r="32" spans="2:20" x14ac:dyDescent="0.25">
      <c r="B32" s="40" t="str">
        <f>Kostenstructuur!$B11</f>
        <v>[Partij 2]</v>
      </c>
      <c r="C32" s="68">
        <f>Kostenstructuur!E11</f>
        <v>0</v>
      </c>
      <c r="D32" s="25"/>
      <c r="E32" s="25">
        <f>Kostenstructuur!G11</f>
        <v>0</v>
      </c>
      <c r="F32" s="25"/>
      <c r="G32" s="64">
        <f t="shared" ref="G32:G35" si="3">IFERROR(E32*($C$28-$C$36),"n.v.t.")</f>
        <v>0</v>
      </c>
      <c r="H32" s="59">
        <f>G32/$C$28</f>
        <v>0</v>
      </c>
      <c r="J32" s="40" t="str">
        <f t="shared" ref="J32:J35" si="4">B32</f>
        <v>[Partij 2]</v>
      </c>
      <c r="K32" s="68">
        <f>Kostenstructuur!O11</f>
        <v>0</v>
      </c>
      <c r="L32" s="25"/>
      <c r="M32" s="25">
        <f t="shared" ref="M32:M35" si="5">E32</f>
        <v>0</v>
      </c>
      <c r="N32" s="25"/>
      <c r="O32" s="76">
        <f>IFERROR(M32*$N$28,"n.v.t.")</f>
        <v>0</v>
      </c>
      <c r="P32" s="25"/>
      <c r="Q32" s="59">
        <f t="shared" ref="Q32:Q35" si="6">O32/$C$28</f>
        <v>0</v>
      </c>
    </row>
    <row r="33" spans="2:22" x14ac:dyDescent="0.25">
      <c r="B33" s="41" t="str">
        <f>Kostenstructuur!$B12</f>
        <v>[Partij 3]</v>
      </c>
      <c r="C33" s="69">
        <f>Kostenstructuur!E12</f>
        <v>0</v>
      </c>
      <c r="D33" s="22"/>
      <c r="E33" s="22">
        <f>Kostenstructuur!G12</f>
        <v>0</v>
      </c>
      <c r="F33" s="22"/>
      <c r="G33" s="65">
        <f t="shared" si="3"/>
        <v>0</v>
      </c>
      <c r="H33" s="60">
        <f>G33/$C$28</f>
        <v>0</v>
      </c>
      <c r="J33" s="41" t="str">
        <f t="shared" si="4"/>
        <v>[Partij 3]</v>
      </c>
      <c r="K33" s="67">
        <f>Kostenstructuur!O12</f>
        <v>0</v>
      </c>
      <c r="L33" s="22"/>
      <c r="M33" s="22">
        <f t="shared" si="5"/>
        <v>0</v>
      </c>
      <c r="N33" s="22"/>
      <c r="O33" s="77">
        <f t="shared" ref="O33:O35" si="7">IFERROR(M33*$N$28,"n.v.t.")</f>
        <v>0</v>
      </c>
      <c r="P33" s="22"/>
      <c r="Q33" s="60">
        <f t="shared" si="6"/>
        <v>0</v>
      </c>
      <c r="R33" s="7"/>
    </row>
    <row r="34" spans="2:22" x14ac:dyDescent="0.25">
      <c r="B34" s="40" t="str">
        <f>Kostenstructuur!$B13</f>
        <v>[Partij 4]</v>
      </c>
      <c r="C34" s="68">
        <f>Kostenstructuur!E13</f>
        <v>0</v>
      </c>
      <c r="D34" s="25"/>
      <c r="E34" s="25">
        <f>Kostenstructuur!G13</f>
        <v>0</v>
      </c>
      <c r="F34" s="25"/>
      <c r="G34" s="64">
        <f t="shared" si="3"/>
        <v>0</v>
      </c>
      <c r="H34" s="59">
        <f>G34/$C$28</f>
        <v>0</v>
      </c>
      <c r="J34" s="40" t="str">
        <f t="shared" si="4"/>
        <v>[Partij 4]</v>
      </c>
      <c r="K34" s="68">
        <f>Kostenstructuur!O13</f>
        <v>0</v>
      </c>
      <c r="L34" s="25"/>
      <c r="M34" s="25">
        <f t="shared" si="5"/>
        <v>0</v>
      </c>
      <c r="N34" s="25"/>
      <c r="O34" s="76">
        <f t="shared" si="7"/>
        <v>0</v>
      </c>
      <c r="P34" s="25"/>
      <c r="Q34" s="59">
        <f t="shared" si="6"/>
        <v>0</v>
      </c>
    </row>
    <row r="35" spans="2:22" ht="15.75" thickBot="1" x14ac:dyDescent="0.3">
      <c r="B35" s="42" t="str">
        <f>Kostenstructuur!$B14</f>
        <v>…</v>
      </c>
      <c r="C35" s="70">
        <f>Kostenstructuur!E14</f>
        <v>0</v>
      </c>
      <c r="D35" s="23"/>
      <c r="E35" s="23">
        <f>Kostenstructuur!G14</f>
        <v>0</v>
      </c>
      <c r="F35" s="23"/>
      <c r="G35" s="66">
        <f t="shared" si="3"/>
        <v>0</v>
      </c>
      <c r="H35" s="61">
        <f>G35/$C$28</f>
        <v>0</v>
      </c>
      <c r="J35" s="42" t="str">
        <f t="shared" si="4"/>
        <v>…</v>
      </c>
      <c r="K35" s="70">
        <f>Kostenstructuur!O14</f>
        <v>0</v>
      </c>
      <c r="L35" s="23"/>
      <c r="M35" s="23">
        <f t="shared" si="5"/>
        <v>0</v>
      </c>
      <c r="N35" s="23"/>
      <c r="O35" s="78">
        <f t="shared" si="7"/>
        <v>0</v>
      </c>
      <c r="P35" s="23"/>
      <c r="Q35" s="61">
        <f t="shared" si="6"/>
        <v>0</v>
      </c>
    </row>
    <row r="36" spans="2:22" ht="15.75" thickBot="1" x14ac:dyDescent="0.3">
      <c r="B36" s="34" t="s">
        <v>14</v>
      </c>
      <c r="C36" s="72">
        <f>SUM(C31:C35)</f>
        <v>100</v>
      </c>
      <c r="D36" s="58"/>
      <c r="E36" s="58">
        <f>SUM(E31:E35)</f>
        <v>1</v>
      </c>
      <c r="F36" s="58"/>
      <c r="G36" s="71">
        <f>SUM(G31:G35)</f>
        <v>10</v>
      </c>
      <c r="H36" s="38">
        <f>SUM(H31:H35)</f>
        <v>9.0909090909090912E-2</v>
      </c>
      <c r="J36" s="34" t="s">
        <v>14</v>
      </c>
      <c r="K36" s="72">
        <f>SUM(K31:K35)</f>
        <v>100</v>
      </c>
      <c r="L36" s="58"/>
      <c r="M36" s="58">
        <f>SUM(M31:M35)</f>
        <v>1</v>
      </c>
      <c r="N36" s="58"/>
      <c r="O36" s="79">
        <f>SUM(O31:O35)</f>
        <v>20</v>
      </c>
      <c r="P36" s="58"/>
      <c r="Q36" s="38">
        <f>SUM(Q31:Q35)</f>
        <v>0.18181818181818182</v>
      </c>
    </row>
    <row r="39" spans="2:22" s="8" customFormat="1" ht="18.75" x14ac:dyDescent="0.3">
      <c r="B39" s="55" t="s">
        <v>47</v>
      </c>
      <c r="S39" s="54"/>
    </row>
    <row r="40" spans="2:22" x14ac:dyDescent="0.25">
      <c r="Q40" s="196"/>
      <c r="R40" s="196"/>
      <c r="S40" s="196"/>
      <c r="T40" s="196"/>
      <c r="U40" s="196"/>
      <c r="V40" s="196"/>
    </row>
    <row r="41" spans="2:22" ht="18.75" x14ac:dyDescent="0.3">
      <c r="B41" s="5" t="s">
        <v>48</v>
      </c>
      <c r="I41" s="119" t="s">
        <v>46</v>
      </c>
      <c r="J41" s="5" t="s">
        <v>4</v>
      </c>
      <c r="O41" s="14"/>
      <c r="Q41" s="196"/>
      <c r="R41" s="196"/>
      <c r="S41" s="209"/>
      <c r="T41" s="209"/>
      <c r="U41" s="196"/>
      <c r="V41" s="196"/>
    </row>
    <row r="42" spans="2:22" ht="15.75" thickBot="1" x14ac:dyDescent="0.3">
      <c r="Q42" s="196"/>
      <c r="R42" s="196"/>
      <c r="S42" s="182"/>
      <c r="T42" s="210" t="s">
        <v>92</v>
      </c>
      <c r="U42" s="196"/>
      <c r="V42" s="196"/>
    </row>
    <row r="43" spans="2:22" ht="20.100000000000001" customHeight="1" x14ac:dyDescent="0.25">
      <c r="B43" s="105" t="s">
        <v>49</v>
      </c>
      <c r="C43" s="106" t="s">
        <v>50</v>
      </c>
      <c r="D43" s="106"/>
      <c r="E43" s="106" t="s">
        <v>51</v>
      </c>
      <c r="F43" s="106"/>
      <c r="G43" s="107" t="s">
        <v>52</v>
      </c>
      <c r="J43" s="102"/>
      <c r="K43" s="103" t="s">
        <v>54</v>
      </c>
      <c r="L43" s="103"/>
      <c r="M43" s="103" t="s">
        <v>56</v>
      </c>
      <c r="N43" s="103"/>
      <c r="O43" s="104" t="s">
        <v>55</v>
      </c>
      <c r="P43" s="94"/>
      <c r="Q43" s="196"/>
      <c r="R43" s="196"/>
      <c r="S43" s="182"/>
      <c r="T43" s="210" t="s">
        <v>93</v>
      </c>
      <c r="U43" s="196"/>
      <c r="V43" s="196"/>
    </row>
    <row r="44" spans="2:22" ht="20.100000000000001" customHeight="1" x14ac:dyDescent="0.25">
      <c r="B44" s="84" t="s">
        <v>3</v>
      </c>
      <c r="C44" s="87">
        <v>200</v>
      </c>
      <c r="D44" s="88"/>
      <c r="E44" s="87">
        <v>150</v>
      </c>
      <c r="F44" s="88"/>
      <c r="G44" s="89">
        <v>88</v>
      </c>
      <c r="J44" s="95" t="s">
        <v>57</v>
      </c>
      <c r="K44" s="90"/>
      <c r="L44" s="20"/>
      <c r="M44" s="90" t="s">
        <v>60</v>
      </c>
      <c r="N44" s="19"/>
      <c r="O44" s="114">
        <v>0.05</v>
      </c>
      <c r="P44" s="18"/>
      <c r="Q44" s="196"/>
      <c r="R44" s="196"/>
      <c r="S44" s="182"/>
      <c r="T44" s="210" t="s">
        <v>94</v>
      </c>
      <c r="U44" s="196"/>
      <c r="V44" s="196"/>
    </row>
    <row r="45" spans="2:22" ht="20.100000000000001" customHeight="1" x14ac:dyDescent="0.25">
      <c r="B45" s="85" t="s">
        <v>67</v>
      </c>
      <c r="C45" s="80">
        <f>C$44-C28</f>
        <v>90</v>
      </c>
      <c r="D45" s="80"/>
      <c r="E45" s="80">
        <f>E$44-$C$28</f>
        <v>40</v>
      </c>
      <c r="F45" s="80"/>
      <c r="G45" s="81">
        <f>G44-$C$28</f>
        <v>-22</v>
      </c>
      <c r="J45" s="99" t="s">
        <v>58</v>
      </c>
      <c r="K45" s="91"/>
      <c r="L45" s="25"/>
      <c r="M45" s="91"/>
      <c r="N45" s="24"/>
      <c r="O45" s="115"/>
      <c r="P45" s="18"/>
      <c r="Q45" s="196"/>
      <c r="R45" s="196"/>
      <c r="S45" s="182"/>
      <c r="T45" s="210" t="s">
        <v>95</v>
      </c>
      <c r="U45" s="196"/>
      <c r="V45" s="196"/>
    </row>
    <row r="46" spans="2:22" ht="20.100000000000001" customHeight="1" x14ac:dyDescent="0.25">
      <c r="B46" s="85" t="s">
        <v>68</v>
      </c>
      <c r="C46" s="80">
        <f>C$44-$N$28</f>
        <v>80</v>
      </c>
      <c r="D46" s="80"/>
      <c r="E46" s="80">
        <f>E$44-$N$28</f>
        <v>30</v>
      </c>
      <c r="F46" s="80"/>
      <c r="G46" s="81">
        <f>G$44-$N$28</f>
        <v>-32</v>
      </c>
      <c r="J46" s="96" t="s">
        <v>59</v>
      </c>
      <c r="K46" s="91"/>
      <c r="L46" s="22"/>
      <c r="M46" s="91"/>
      <c r="N46" s="21"/>
      <c r="O46" s="115"/>
      <c r="P46" s="18"/>
      <c r="Q46" s="196"/>
      <c r="R46" s="196"/>
      <c r="S46" s="182"/>
      <c r="T46" s="182"/>
      <c r="U46" s="196"/>
      <c r="V46" s="196"/>
    </row>
    <row r="47" spans="2:22" ht="20.100000000000001" customHeight="1" thickBot="1" x14ac:dyDescent="0.3">
      <c r="B47" s="86" t="s">
        <v>5</v>
      </c>
      <c r="C47" s="82" t="str">
        <f>IF(C44-C36&gt;=0, "Ja", "Neen")</f>
        <v>Ja</v>
      </c>
      <c r="D47" s="82"/>
      <c r="E47" s="82" t="str">
        <f>IF(E44-C36&gt;0, "Ja", "Neen")</f>
        <v>Ja</v>
      </c>
      <c r="F47" s="82"/>
      <c r="G47" s="83" t="str">
        <f>IF(G44-C36&gt;0, "Ja", "Neen")</f>
        <v>Neen</v>
      </c>
      <c r="J47" s="100" t="s">
        <v>2</v>
      </c>
      <c r="K47" s="92"/>
      <c r="L47" s="113"/>
      <c r="M47" s="92"/>
      <c r="N47" s="101"/>
      <c r="O47" s="116"/>
      <c r="P47" s="18"/>
      <c r="Q47" s="196"/>
      <c r="R47" s="196"/>
      <c r="S47" s="210" t="s">
        <v>60</v>
      </c>
      <c r="T47" s="182"/>
      <c r="U47" s="196"/>
      <c r="V47" s="196"/>
    </row>
    <row r="48" spans="2:22" ht="16.5" thickBot="1" x14ac:dyDescent="0.3">
      <c r="J48" s="97" t="s">
        <v>62</v>
      </c>
      <c r="K48" s="98"/>
      <c r="L48" s="98"/>
      <c r="M48" s="98"/>
      <c r="N48" s="98"/>
      <c r="O48" s="111">
        <f>SUMIF(M44:M47,"Ja",O44:O47)</f>
        <v>0.05</v>
      </c>
      <c r="P48" s="18"/>
      <c r="Q48" s="196"/>
      <c r="R48" s="196"/>
      <c r="S48" s="210" t="s">
        <v>61</v>
      </c>
      <c r="T48" s="182"/>
      <c r="U48" s="196"/>
      <c r="V48" s="196"/>
    </row>
    <row r="49" spans="2:22" x14ac:dyDescent="0.25">
      <c r="Q49" s="196"/>
      <c r="R49" s="196"/>
      <c r="S49" s="211"/>
      <c r="T49" s="182"/>
      <c r="U49" s="196"/>
      <c r="V49" s="196"/>
    </row>
    <row r="50" spans="2:22" x14ac:dyDescent="0.25">
      <c r="Q50" s="196"/>
      <c r="R50" s="196"/>
      <c r="S50" s="183" t="s">
        <v>65</v>
      </c>
      <c r="T50" s="182"/>
      <c r="U50" s="196"/>
      <c r="V50" s="196"/>
    </row>
    <row r="51" spans="2:22" s="15" customFormat="1" ht="20.100000000000001" customHeight="1" x14ac:dyDescent="0.25">
      <c r="B51" s="161" t="s">
        <v>63</v>
      </c>
      <c r="C51" s="118">
        <f>IFERROR((SUMIF(C47:G47,"Ja",C44:G44))/COUNTIF(C47:G47,"Ja"),"n.v.t.")</f>
        <v>175</v>
      </c>
      <c r="J51" s="161" t="s">
        <v>63</v>
      </c>
      <c r="K51" s="118">
        <f>IF(O51=S50,C28*(1+O48),IF(O51=S51,N28*(1+O48),"n.v.t."))</f>
        <v>126</v>
      </c>
      <c r="N51" s="161" t="s">
        <v>64</v>
      </c>
      <c r="O51" s="208" t="s">
        <v>66</v>
      </c>
      <c r="Q51" s="204"/>
      <c r="R51" s="204"/>
      <c r="S51" s="210" t="s">
        <v>66</v>
      </c>
      <c r="T51" s="212"/>
      <c r="U51" s="204"/>
      <c r="V51" s="204"/>
    </row>
    <row r="52" spans="2:22" x14ac:dyDescent="0.25">
      <c r="Q52" s="196"/>
      <c r="R52" s="196"/>
      <c r="S52" s="196"/>
      <c r="T52" s="196"/>
      <c r="U52" s="196"/>
      <c r="V52" s="196"/>
    </row>
    <row r="54" spans="2:22" s="8" customFormat="1" ht="18.75" x14ac:dyDescent="0.3">
      <c r="B54" s="55" t="s">
        <v>87</v>
      </c>
      <c r="S54" s="54"/>
    </row>
    <row r="55" spans="2:22" ht="8.25" customHeight="1" x14ac:dyDescent="0.25">
      <c r="B55" s="161"/>
      <c r="C55" s="94"/>
    </row>
    <row r="56" spans="2:22" x14ac:dyDescent="0.25">
      <c r="B56" s="112" t="s">
        <v>64</v>
      </c>
      <c r="C56" s="208" t="s">
        <v>65</v>
      </c>
    </row>
    <row r="58" spans="2:22" ht="20.100000000000001" customHeight="1" x14ac:dyDescent="0.25">
      <c r="B58" s="161" t="s">
        <v>83</v>
      </c>
      <c r="C58" s="165">
        <v>100</v>
      </c>
    </row>
    <row r="59" spans="2:22" ht="9.9499999999999993" customHeight="1" x14ac:dyDescent="0.25">
      <c r="B59" s="161"/>
    </row>
    <row r="60" spans="2:22" ht="20.100000000000001" customHeight="1" x14ac:dyDescent="0.25">
      <c r="B60" s="161" t="s">
        <v>84</v>
      </c>
      <c r="C60" s="121">
        <f>IFERROR(C58*(VLOOKUP(C56,B9:C12,2,FALSE)),"n.v.t.")</f>
        <v>11000</v>
      </c>
      <c r="L60" s="14"/>
    </row>
    <row r="61" spans="2:22" ht="20.100000000000001" customHeight="1" thickBot="1" x14ac:dyDescent="0.3"/>
    <row r="62" spans="2:22" ht="34.5" customHeight="1" x14ac:dyDescent="0.25">
      <c r="B62" s="102" t="s">
        <v>78</v>
      </c>
      <c r="C62" s="103" t="s">
        <v>77</v>
      </c>
      <c r="D62" s="103"/>
      <c r="E62" s="163" t="s">
        <v>85</v>
      </c>
      <c r="F62" s="103"/>
      <c r="G62" s="163" t="s">
        <v>86</v>
      </c>
      <c r="H62" s="104" t="s">
        <v>33</v>
      </c>
    </row>
    <row r="63" spans="2:22" ht="15" customHeight="1" x14ac:dyDescent="0.25">
      <c r="B63" s="193" t="s">
        <v>79</v>
      </c>
      <c r="C63" s="190" t="s">
        <v>74</v>
      </c>
      <c r="D63" s="131"/>
      <c r="E63" s="184"/>
      <c r="F63" s="138"/>
      <c r="G63" s="185">
        <v>100</v>
      </c>
      <c r="H63" s="166">
        <f>IF(C63=$L$63,G63,IF(C63=$L$64,$C$60*(1+E63),IF(C63=$L$65,$C$58*E63,"n.v.t.")))</f>
        <v>100</v>
      </c>
      <c r="L63" s="53" t="s">
        <v>74</v>
      </c>
    </row>
    <row r="64" spans="2:22" ht="15" customHeight="1" x14ac:dyDescent="0.25">
      <c r="B64" s="194" t="s">
        <v>80</v>
      </c>
      <c r="C64" s="191" t="s">
        <v>75</v>
      </c>
      <c r="D64" s="21"/>
      <c r="E64" s="186">
        <v>0.05</v>
      </c>
      <c r="F64" s="139"/>
      <c r="G64" s="187"/>
      <c r="H64" s="167">
        <f>IF(C64=$L$63,G64,IF(C64=$L$64,$C$60*(1+E64),IF(C64=$L$65,$C$58*E64,"n.v.t.")))</f>
        <v>11550</v>
      </c>
      <c r="L64" s="53" t="s">
        <v>75</v>
      </c>
    </row>
    <row r="65" spans="2:12" ht="15" customHeight="1" x14ac:dyDescent="0.25">
      <c r="B65" s="194" t="s">
        <v>81</v>
      </c>
      <c r="C65" s="191" t="s">
        <v>76</v>
      </c>
      <c r="D65" s="21"/>
      <c r="E65" s="186">
        <v>0.1</v>
      </c>
      <c r="F65" s="139"/>
      <c r="G65" s="187"/>
      <c r="H65" s="168">
        <f>IF(C65=$L$63,G65,IF(C65=$L$64,$C$60*(1+E65),IF(C65=$L$65,$C$58*E65,"n.v.t.")))</f>
        <v>10</v>
      </c>
      <c r="L65" s="53" t="s">
        <v>76</v>
      </c>
    </row>
    <row r="66" spans="2:12" ht="15" customHeight="1" thickBot="1" x14ac:dyDescent="0.3">
      <c r="B66" s="195" t="s">
        <v>82</v>
      </c>
      <c r="C66" s="192"/>
      <c r="D66" s="136"/>
      <c r="E66" s="188"/>
      <c r="F66" s="140"/>
      <c r="G66" s="189"/>
      <c r="H66" s="169" t="str">
        <f t="shared" ref="H66" si="8">IF(C66=$L$63,G66,IF(C66=$L$64,$C$60*(1+E66),IF(C66=$L$65,$C$58*E66,"n.v.t.")))</f>
        <v>n.v.t.</v>
      </c>
    </row>
    <row r="67" spans="2:12" ht="15.75" thickBot="1" x14ac:dyDescent="0.3">
      <c r="B67" s="162" t="s">
        <v>14</v>
      </c>
      <c r="C67" s="98"/>
      <c r="D67" s="98"/>
      <c r="E67" s="98"/>
      <c r="F67" s="98"/>
      <c r="G67" s="98"/>
      <c r="H67" s="164">
        <f>SUM(H63:H66)</f>
        <v>11660</v>
      </c>
    </row>
  </sheetData>
  <conditionalFormatting sqref="C47 E47 G47">
    <cfRule type="cellIs" dxfId="1" priority="5" operator="equal">
      <formula>"Ja"</formula>
    </cfRule>
    <cfRule type="cellIs" dxfId="0" priority="6" operator="equal">
      <formula>"Neen"</formula>
    </cfRule>
  </conditionalFormatting>
  <dataValidations count="6">
    <dataValidation type="list" allowBlank="1" showInputMessage="1" showErrorMessage="1" sqref="M44:M47" xr:uid="{91103484-767A-47FA-A0DF-8F5DE49222F6}">
      <formula1>$S$47:$S$48</formula1>
    </dataValidation>
    <dataValidation type="list" allowBlank="1" showInputMessage="1" showErrorMessage="1" sqref="O51" xr:uid="{2F2151AC-B952-4410-B0AA-B5EE510DF7E3}">
      <formula1>$S$50:$S$51</formula1>
    </dataValidation>
    <dataValidation type="list" allowBlank="1" showInputMessage="1" showErrorMessage="1" sqref="C19:C23" xr:uid="{4A2F081F-2B90-4A90-8971-B394795BA54C}">
      <formula1>$J$16:$J$19</formula1>
    </dataValidation>
    <dataValidation type="list" allowBlank="1" showInputMessage="1" showErrorMessage="1" sqref="C16 C56" xr:uid="{5A4DEB45-0027-4313-9F46-A75D7A0D3D87}">
      <formula1>$L$16:$L$19</formula1>
    </dataValidation>
    <dataValidation type="list" allowBlank="1" showInputMessage="1" showErrorMessage="1" sqref="C63:C66" xr:uid="{752C4B8B-C9A9-46F5-8A71-DC5DC4B6EC8D}">
      <formula1>$L$63:$L$65</formula1>
    </dataValidation>
    <dataValidation type="list" allowBlank="1" showInputMessage="1" showErrorMessage="1" sqref="K44:K47" xr:uid="{89307519-CBAB-43E8-B187-E221C41B9419}">
      <formula1>$T$42:$T$45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919A8B7A689478C21ED36B25BB77E" ma:contentTypeVersion="4" ma:contentTypeDescription="Create a new document." ma:contentTypeScope="" ma:versionID="4ba6d78b00c951fac1b1f576f269fb94">
  <xsd:schema xmlns:xsd="http://www.w3.org/2001/XMLSchema" xmlns:xs="http://www.w3.org/2001/XMLSchema" xmlns:p="http://schemas.microsoft.com/office/2006/metadata/properties" xmlns:ns2="064cfebf-4706-42b0-ad17-41579f14efae" xmlns:ns3="81c4e116-8ba6-4ee5-8c44-ddb44ea4e8c3" targetNamespace="http://schemas.microsoft.com/office/2006/metadata/properties" ma:root="true" ma:fieldsID="1001db320ce78db4fd2ac18a5f9d8674" ns2:_="" ns3:_="">
    <xsd:import namespace="064cfebf-4706-42b0-ad17-41579f14efae"/>
    <xsd:import namespace="81c4e116-8ba6-4ee5-8c44-ddb44ea4e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cfebf-4706-42b0-ad17-41579f14e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4e116-8ba6-4ee5-8c44-ddb44ea4e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907D6-B3C5-4858-A988-B78317E01F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7BC0F-62FE-4BE6-8E80-08B17C46A677}">
  <ds:schemaRefs>
    <ds:schemaRef ds:uri="064cfebf-4706-42b0-ad17-41579f14efa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CEE258-B957-4C09-800C-D44C2508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cfebf-4706-42b0-ad17-41579f14efae"/>
    <ds:schemaRef ds:uri="81c4e116-8ba6-4ee5-8c44-ddb44ea4e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Samenvatting</vt:lpstr>
      <vt:lpstr>Kostenstructuur</vt:lpstr>
      <vt:lpstr>Verdienmodel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Walravens, Pieter</dc:creator>
  <cp:lastModifiedBy>Walravens, Pieter</cp:lastModifiedBy>
  <dcterms:created xsi:type="dcterms:W3CDTF">2021-09-22T07:24:27Z</dcterms:created>
  <dcterms:modified xsi:type="dcterms:W3CDTF">2023-01-13T11:47:14Z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2021-09-22T07:24:37Z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ee26b36c-598d-4040-8071-33b949d577cf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0x010100C8F919A8B7A689478C21ED36B25BB77E</vt:lpwstr>
  </property>
</Properties>
</file>